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YEN THO\2024-2025\TKB\"/>
    </mc:Choice>
  </mc:AlternateContent>
  <xr:revisionPtr revIDLastSave="0" documentId="13_ncr:1_{B378BFF8-81D5-456C-9037-0105B8059F7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 CÔNG (T32)" sheetId="11" r:id="rId1"/>
    <sheet name="TKB SG.ÁN Tuần 32" sheetId="9" r:id="rId2"/>
  </sheets>
  <definedNames>
    <definedName name="_xlnm.Print_Titles" localSheetId="1">'TKB SG.ÁN Tuần 32'!$A:$B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2QFqsc0B1wc98DmsJuQ1PJTBNC4s9NCzn5r9JQgK+mE="/>
    </ext>
  </extLst>
</workbook>
</file>

<file path=xl/calcChain.xml><?xml version="1.0" encoding="utf-8"?>
<calcChain xmlns="http://schemas.openxmlformats.org/spreadsheetml/2006/main">
  <c r="S33" i="11" l="1"/>
  <c r="F29" i="11"/>
  <c r="U33" i="9"/>
  <c r="V33" i="9"/>
  <c r="Q36" i="9"/>
  <c r="N36" i="9"/>
  <c r="O36" i="9"/>
  <c r="P36" i="9"/>
  <c r="R36" i="9"/>
  <c r="S36" i="9"/>
  <c r="L36" i="9"/>
  <c r="D36" i="9"/>
  <c r="E36" i="9"/>
  <c r="F36" i="9"/>
  <c r="G36" i="9"/>
  <c r="H36" i="9"/>
  <c r="I36" i="9"/>
  <c r="J36" i="9"/>
  <c r="K36" i="9"/>
  <c r="M36" i="9"/>
  <c r="C36" i="9"/>
  <c r="D17" i="9"/>
  <c r="E17" i="9"/>
  <c r="F17" i="9"/>
  <c r="G17" i="9"/>
  <c r="H17" i="9"/>
  <c r="J17" i="9"/>
  <c r="K17" i="9"/>
  <c r="L17" i="9"/>
  <c r="M17" i="9"/>
  <c r="N17" i="9"/>
  <c r="O17" i="9"/>
  <c r="P17" i="9"/>
  <c r="R17" i="9"/>
  <c r="C17" i="9"/>
  <c r="V8" i="9"/>
  <c r="U8" i="9"/>
  <c r="W8" i="9" s="1"/>
  <c r="V7" i="9"/>
  <c r="U7" i="9"/>
  <c r="W7" i="9" s="1"/>
  <c r="V6" i="9"/>
  <c r="U6" i="9"/>
  <c r="W6" i="9" s="1"/>
  <c r="V5" i="9"/>
  <c r="U5" i="9"/>
  <c r="W5" i="9" s="1"/>
  <c r="V34" i="9"/>
  <c r="U34" i="9"/>
  <c r="V32" i="9"/>
  <c r="U32" i="9"/>
  <c r="V31" i="9"/>
  <c r="U31" i="9"/>
  <c r="V30" i="9"/>
  <c r="U30" i="9"/>
  <c r="V28" i="9"/>
  <c r="U28" i="9"/>
  <c r="V27" i="9"/>
  <c r="U27" i="9"/>
  <c r="V18" i="9"/>
  <c r="U18" i="9"/>
  <c r="V16" i="9"/>
  <c r="U16" i="9"/>
  <c r="V15" i="9"/>
  <c r="U15" i="9"/>
  <c r="V14" i="9"/>
  <c r="U14" i="9"/>
  <c r="V13" i="9"/>
  <c r="U13" i="9"/>
  <c r="V12" i="9"/>
  <c r="U12" i="9"/>
  <c r="V11" i="9"/>
  <c r="U11" i="9"/>
  <c r="V10" i="9"/>
  <c r="U10" i="9"/>
  <c r="W10" i="9" s="1"/>
  <c r="V9" i="9"/>
  <c r="U9" i="9"/>
  <c r="J33" i="11"/>
  <c r="K33" i="11"/>
  <c r="D19" i="11"/>
  <c r="G29" i="11"/>
  <c r="H29" i="11"/>
  <c r="I29" i="11"/>
  <c r="J29" i="11"/>
  <c r="K29" i="11"/>
  <c r="L29" i="11"/>
  <c r="M29" i="11"/>
  <c r="N29" i="11"/>
  <c r="O29" i="11"/>
  <c r="F33" i="11"/>
  <c r="G33" i="11"/>
  <c r="H33" i="11"/>
  <c r="I33" i="11"/>
  <c r="L33" i="11"/>
  <c r="M33" i="11"/>
  <c r="N33" i="11"/>
  <c r="O33" i="11"/>
  <c r="AK36" i="11"/>
  <c r="AI36" i="11"/>
  <c r="AG36" i="11"/>
  <c r="AE35" i="11"/>
  <c r="AH35" i="11" s="1"/>
  <c r="AJ35" i="11" s="1"/>
  <c r="AF34" i="11"/>
  <c r="AD34" i="11"/>
  <c r="AC34" i="11"/>
  <c r="AB34" i="11"/>
  <c r="Z34" i="11"/>
  <c r="Y34" i="11"/>
  <c r="X34" i="11"/>
  <c r="W34" i="11"/>
  <c r="V34" i="11"/>
  <c r="U34" i="11"/>
  <c r="T34" i="11"/>
  <c r="S34" i="11"/>
  <c r="R34" i="11"/>
  <c r="Q34" i="11"/>
  <c r="P34" i="11"/>
  <c r="N34" i="11"/>
  <c r="J34" i="11"/>
  <c r="F34" i="11"/>
  <c r="AF33" i="11"/>
  <c r="AD33" i="11"/>
  <c r="AC33" i="11"/>
  <c r="AB33" i="11"/>
  <c r="Z33" i="11"/>
  <c r="Y33" i="11"/>
  <c r="X33" i="11"/>
  <c r="W33" i="11"/>
  <c r="V33" i="11"/>
  <c r="U33" i="11"/>
  <c r="T33" i="11"/>
  <c r="R33" i="11"/>
  <c r="Q33" i="11"/>
  <c r="P33" i="11"/>
  <c r="E33" i="11"/>
  <c r="AF32" i="11"/>
  <c r="AD32" i="11"/>
  <c r="AC32" i="11"/>
  <c r="AB32" i="11"/>
  <c r="Z32" i="11"/>
  <c r="Y32" i="11"/>
  <c r="X32" i="11"/>
  <c r="W32" i="11"/>
  <c r="V32" i="11"/>
  <c r="U32" i="11"/>
  <c r="T32" i="11"/>
  <c r="S32" i="11"/>
  <c r="R32" i="11"/>
  <c r="Q32" i="11"/>
  <c r="P32" i="11"/>
  <c r="N32" i="11"/>
  <c r="J32" i="11"/>
  <c r="F32" i="11"/>
  <c r="E32" i="11"/>
  <c r="AD31" i="11"/>
  <c r="AC31" i="11"/>
  <c r="AB31" i="11"/>
  <c r="Z31" i="11"/>
  <c r="Y31" i="11"/>
  <c r="X31" i="11"/>
  <c r="W31" i="11"/>
  <c r="V31" i="11"/>
  <c r="U31" i="11"/>
  <c r="T31" i="11"/>
  <c r="S31" i="11"/>
  <c r="R31" i="11"/>
  <c r="Q31" i="11"/>
  <c r="P31" i="11"/>
  <c r="N31" i="11"/>
  <c r="J31" i="11"/>
  <c r="F31" i="11"/>
  <c r="E31" i="11"/>
  <c r="AF30" i="11"/>
  <c r="AD30" i="11"/>
  <c r="AC30" i="11"/>
  <c r="AB30" i="11"/>
  <c r="Z30" i="11"/>
  <c r="Y30" i="11"/>
  <c r="X30" i="11"/>
  <c r="W30" i="11"/>
  <c r="V30" i="11"/>
  <c r="U30" i="11"/>
  <c r="T30" i="11"/>
  <c r="S30" i="11"/>
  <c r="R30" i="11"/>
  <c r="Q30" i="11"/>
  <c r="P30" i="11"/>
  <c r="N30" i="11"/>
  <c r="J30" i="11"/>
  <c r="F30" i="11"/>
  <c r="E30" i="11"/>
  <c r="AF29" i="11"/>
  <c r="AD29" i="11"/>
  <c r="AC29" i="11"/>
  <c r="AB29" i="11"/>
  <c r="Z29" i="11"/>
  <c r="Y29" i="11"/>
  <c r="X29" i="11"/>
  <c r="W29" i="11"/>
  <c r="V29" i="11"/>
  <c r="U29" i="11"/>
  <c r="T29" i="11"/>
  <c r="S29" i="11"/>
  <c r="R29" i="11"/>
  <c r="Q29" i="11"/>
  <c r="P29" i="11"/>
  <c r="E29" i="11"/>
  <c r="N28" i="11"/>
  <c r="AF27" i="11"/>
  <c r="AD27" i="11"/>
  <c r="AC27" i="11"/>
  <c r="AB27" i="11"/>
  <c r="Z27" i="11"/>
  <c r="X27" i="11"/>
  <c r="W27" i="11"/>
  <c r="V27" i="11"/>
  <c r="U27" i="11"/>
  <c r="T27" i="11"/>
  <c r="S27" i="11"/>
  <c r="R27" i="11"/>
  <c r="Q27" i="11"/>
  <c r="P27" i="11"/>
  <c r="N27" i="11"/>
  <c r="J27" i="11"/>
  <c r="F27" i="11"/>
  <c r="E27" i="11"/>
  <c r="AF26" i="11"/>
  <c r="AD26" i="11"/>
  <c r="AC26" i="11"/>
  <c r="AB26" i="11"/>
  <c r="Z26" i="11"/>
  <c r="X26" i="11"/>
  <c r="W26" i="11"/>
  <c r="V26" i="11"/>
  <c r="U26" i="11"/>
  <c r="T26" i="11"/>
  <c r="S26" i="11"/>
  <c r="R26" i="11"/>
  <c r="Q26" i="11"/>
  <c r="P26" i="11"/>
  <c r="J26" i="11"/>
  <c r="F26" i="11"/>
  <c r="E26" i="11"/>
  <c r="AF25" i="11"/>
  <c r="AD25" i="11"/>
  <c r="AC25" i="11"/>
  <c r="AB25" i="11"/>
  <c r="Z25" i="11"/>
  <c r="X25" i="11"/>
  <c r="W25" i="11"/>
  <c r="V25" i="11"/>
  <c r="U25" i="11"/>
  <c r="T25" i="11"/>
  <c r="S25" i="11"/>
  <c r="R25" i="11"/>
  <c r="Q25" i="11"/>
  <c r="P25" i="11"/>
  <c r="J25" i="11"/>
  <c r="F25" i="11"/>
  <c r="E25" i="11"/>
  <c r="AF24" i="11"/>
  <c r="AF31" i="11" s="1"/>
  <c r="AD24" i="11"/>
  <c r="AD28" i="11" s="1"/>
  <c r="AC24" i="11"/>
  <c r="AC28" i="11" s="1"/>
  <c r="AB24" i="11"/>
  <c r="AB28" i="11" s="1"/>
  <c r="AA36" i="11"/>
  <c r="Z24" i="11"/>
  <c r="Z28" i="11" s="1"/>
  <c r="X24" i="11"/>
  <c r="W24" i="11"/>
  <c r="V24" i="11"/>
  <c r="U24" i="11"/>
  <c r="T24" i="11"/>
  <c r="T28" i="11" s="1"/>
  <c r="S24" i="11"/>
  <c r="S28" i="11" s="1"/>
  <c r="R24" i="11"/>
  <c r="R28" i="11" s="1"/>
  <c r="Q24" i="11"/>
  <c r="Q28" i="11" s="1"/>
  <c r="P24" i="11"/>
  <c r="P28" i="11" s="1"/>
  <c r="J24" i="11"/>
  <c r="F24" i="11"/>
  <c r="F28" i="11" s="1"/>
  <c r="E24" i="11"/>
  <c r="E28" i="11" s="1"/>
  <c r="AE23" i="11"/>
  <c r="AH23" i="11" s="1"/>
  <c r="AJ23" i="11" s="1"/>
  <c r="AE22" i="11"/>
  <c r="AH22" i="11" s="1"/>
  <c r="AJ22" i="11" s="1"/>
  <c r="AE21" i="11"/>
  <c r="AH21" i="11" s="1"/>
  <c r="AJ21" i="11" s="1"/>
  <c r="AE20" i="11"/>
  <c r="AH20" i="11" s="1"/>
  <c r="AJ20" i="11" s="1"/>
  <c r="AJ19" i="11"/>
  <c r="AE18" i="11"/>
  <c r="AH18" i="11" s="1"/>
  <c r="AJ18" i="11" s="1"/>
  <c r="AE17" i="11"/>
  <c r="AH17" i="11" s="1"/>
  <c r="AJ17" i="11" s="1"/>
  <c r="AE16" i="11"/>
  <c r="AH16" i="11" s="1"/>
  <c r="AJ16" i="11" s="1"/>
  <c r="AE15" i="11"/>
  <c r="AH15" i="11" s="1"/>
  <c r="AJ15" i="11" s="1"/>
  <c r="AJ14" i="11"/>
  <c r="D14" i="11"/>
  <c r="AE13" i="11"/>
  <c r="AH13" i="11" s="1"/>
  <c r="AJ13" i="11" s="1"/>
  <c r="AE12" i="11"/>
  <c r="AH12" i="11" s="1"/>
  <c r="AJ12" i="11" s="1"/>
  <c r="AE11" i="11"/>
  <c r="AH11" i="11" s="1"/>
  <c r="AJ11" i="11" s="1"/>
  <c r="AJ10" i="11"/>
  <c r="D10" i="11"/>
  <c r="AE9" i="11"/>
  <c r="AH9" i="11" s="1"/>
  <c r="AJ9" i="11" s="1"/>
  <c r="AE8" i="11"/>
  <c r="AH8" i="11" s="1"/>
  <c r="AJ8" i="11" s="1"/>
  <c r="AE7" i="11"/>
  <c r="AH7" i="11" s="1"/>
  <c r="AJ7" i="11" s="1"/>
  <c r="AJ6" i="11"/>
  <c r="D6" i="11"/>
  <c r="AE5" i="11"/>
  <c r="AH5" i="11" s="1"/>
  <c r="AJ5" i="11" s="1"/>
  <c r="AE4" i="11"/>
  <c r="AH4" i="11" s="1"/>
  <c r="AJ4" i="11" s="1"/>
  <c r="AE3" i="11"/>
  <c r="AH3" i="11" s="1"/>
  <c r="D2" i="11"/>
  <c r="L37" i="9" l="1"/>
  <c r="R37" i="9"/>
  <c r="M37" i="9"/>
  <c r="W33" i="9"/>
  <c r="P37" i="9"/>
  <c r="O37" i="9"/>
  <c r="N37" i="9"/>
  <c r="F37" i="9"/>
  <c r="E37" i="9"/>
  <c r="G37" i="9"/>
  <c r="D37" i="9"/>
  <c r="W9" i="9"/>
  <c r="W15" i="9"/>
  <c r="W31" i="9"/>
  <c r="C37" i="9"/>
  <c r="K37" i="9"/>
  <c r="J37" i="9"/>
  <c r="H37" i="9"/>
  <c r="W18" i="9"/>
  <c r="W34" i="9"/>
  <c r="W12" i="9"/>
  <c r="W28" i="9"/>
  <c r="W13" i="9"/>
  <c r="W14" i="9"/>
  <c r="W11" i="9"/>
  <c r="W27" i="9"/>
  <c r="W32" i="9"/>
  <c r="W16" i="9"/>
  <c r="W30" i="9"/>
  <c r="G36" i="11"/>
  <c r="H36" i="11"/>
  <c r="AF28" i="11"/>
  <c r="AF36" i="11" s="1"/>
  <c r="O36" i="11"/>
  <c r="N36" i="11"/>
  <c r="AD36" i="11"/>
  <c r="T36" i="11"/>
  <c r="AE26" i="11"/>
  <c r="AH26" i="11" s="1"/>
  <c r="AJ26" i="11" s="1"/>
  <c r="Z36" i="11"/>
  <c r="R36" i="11"/>
  <c r="U28" i="11"/>
  <c r="U36" i="11" s="1"/>
  <c r="F36" i="11"/>
  <c r="V28" i="11"/>
  <c r="V36" i="11" s="1"/>
  <c r="AE24" i="11"/>
  <c r="AH24" i="11" s="1"/>
  <c r="AJ24" i="11" s="1"/>
  <c r="S36" i="11"/>
  <c r="AE29" i="11"/>
  <c r="AH29" i="11" s="1"/>
  <c r="AJ29" i="11" s="1"/>
  <c r="AE33" i="11"/>
  <c r="AH33" i="11" s="1"/>
  <c r="AJ33" i="11" s="1"/>
  <c r="AE27" i="11"/>
  <c r="AH27" i="11" s="1"/>
  <c r="AJ27" i="11" s="1"/>
  <c r="AE25" i="11"/>
  <c r="AH25" i="11" s="1"/>
  <c r="AJ25" i="11" s="1"/>
  <c r="AE30" i="11"/>
  <c r="AH30" i="11" s="1"/>
  <c r="AJ30" i="11" s="1"/>
  <c r="AE32" i="11"/>
  <c r="AH32" i="11" s="1"/>
  <c r="AJ32" i="11" s="1"/>
  <c r="AE31" i="11"/>
  <c r="AH31" i="11" s="1"/>
  <c r="AJ31" i="11" s="1"/>
  <c r="D36" i="11"/>
  <c r="AB36" i="11"/>
  <c r="AC36" i="11"/>
  <c r="AJ3" i="11"/>
  <c r="P36" i="11"/>
  <c r="Q36" i="11"/>
  <c r="W28" i="11"/>
  <c r="W36" i="11" s="1"/>
  <c r="L36" i="11"/>
  <c r="X28" i="11"/>
  <c r="X36" i="11" s="1"/>
  <c r="E34" i="11"/>
  <c r="AE34" i="11" s="1"/>
  <c r="AH34" i="11" s="1"/>
  <c r="AJ34" i="11" s="1"/>
  <c r="J28" i="11"/>
  <c r="J36" i="11" s="1"/>
  <c r="M36" i="11"/>
  <c r="Y28" i="11"/>
  <c r="Y36" i="11" s="1"/>
  <c r="I36" i="11"/>
  <c r="U3" i="9"/>
  <c r="AE28" i="11" l="1"/>
  <c r="AH28" i="11" s="1"/>
  <c r="E36" i="11"/>
  <c r="AE36" i="11" l="1"/>
  <c r="AJ28" i="11"/>
  <c r="AJ36" i="11" s="1"/>
  <c r="AH36" i="11"/>
  <c r="U73" i="9" l="1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6" i="9"/>
  <c r="U37" i="9"/>
  <c r="I37" i="9"/>
  <c r="I17" i="9"/>
  <c r="U17" i="9"/>
  <c r="S17" i="9"/>
  <c r="S37" i="9"/>
  <c r="Q17" i="9"/>
  <c r="Q37" i="9"/>
</calcChain>
</file>

<file path=xl/sharedStrings.xml><?xml version="1.0" encoding="utf-8"?>
<sst xmlns="http://schemas.openxmlformats.org/spreadsheetml/2006/main" count="811" uniqueCount="286">
  <si>
    <t xml:space="preserve"> </t>
  </si>
  <si>
    <t>TV</t>
  </si>
  <si>
    <t>Đ.Đ</t>
  </si>
  <si>
    <t>HĐTN</t>
  </si>
  <si>
    <t>MT</t>
  </si>
  <si>
    <t>TA</t>
  </si>
  <si>
    <t>Vũ Đình Anh</t>
  </si>
  <si>
    <t>Tổng số tiết</t>
  </si>
  <si>
    <t>SÁNG</t>
  </si>
  <si>
    <t>1A</t>
  </si>
  <si>
    <t>1B</t>
  </si>
  <si>
    <t>2A</t>
  </si>
  <si>
    <t>2B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</si>
  <si>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</si>
  <si>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</si>
  <si>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</si>
  <si>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</si>
  <si>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</si>
  <si>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</si>
  <si>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</si>
  <si>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</si>
  <si>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</si>
  <si>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Thứ 2</t>
  </si>
  <si>
    <t>Tiết 1</t>
  </si>
  <si>
    <t>Tiết 2</t>
  </si>
  <si>
    <t>Tiết 3</t>
  </si>
  <si>
    <t>Tiết 4</t>
  </si>
  <si>
    <t>TNXH</t>
  </si>
  <si>
    <t>Thứ 3</t>
  </si>
  <si>
    <t>LS&amp;ĐL</t>
  </si>
  <si>
    <t>CN</t>
  </si>
  <si>
    <t>Thứ 6</t>
  </si>
  <si>
    <t>CHIỀU</t>
  </si>
  <si>
    <t>1C</t>
  </si>
  <si>
    <t>Tin</t>
  </si>
  <si>
    <t>2C</t>
  </si>
  <si>
    <t>4D</t>
  </si>
  <si>
    <t>5D</t>
  </si>
  <si>
    <t>HĐTN-CC</t>
  </si>
  <si>
    <t>TNXH-1A-Diệp</t>
  </si>
  <si>
    <t>MT-1A-Thùy</t>
  </si>
  <si>
    <t>Toán</t>
  </si>
  <si>
    <t>GDTC-1A-Tâm</t>
  </si>
  <si>
    <t>HĐTN-1A-Tuyến</t>
  </si>
  <si>
    <t>TA-1A-Thu</t>
  </si>
  <si>
    <t>HĐTN-SHL</t>
  </si>
  <si>
    <t>GDTC</t>
  </si>
  <si>
    <t>MT-1B-Thùy</t>
  </si>
  <si>
    <t>GDTC-1B-Tâm</t>
  </si>
  <si>
    <t>TA-1B-Thu</t>
  </si>
  <si>
    <t>TNXH-1C-Diệp</t>
  </si>
  <si>
    <t>GDTC-1C-Tâm</t>
  </si>
  <si>
    <t>HĐTN-1C-Tuyến</t>
  </si>
  <si>
    <t>Đ.Đ-1C-Diệp</t>
  </si>
  <si>
    <t>MT-1C-Thùy</t>
  </si>
  <si>
    <t>Toán-1C-Diệp</t>
  </si>
  <si>
    <t>TA-1C-Thảo</t>
  </si>
  <si>
    <t>AN-2A-Tuyến</t>
  </si>
  <si>
    <t>TNXH-2A-Tâm</t>
  </si>
  <si>
    <t>GDTC-2A-Cường</t>
  </si>
  <si>
    <t>MT-2A-Thùy</t>
  </si>
  <si>
    <t>TA-2A-Quyên</t>
  </si>
  <si>
    <t>Đ.Đ-2A-Tâm</t>
  </si>
  <si>
    <t>GDTC-2A-Tâm</t>
  </si>
  <si>
    <t>HĐTN-2A-Tuyến</t>
  </si>
  <si>
    <t>GDTC-2B-Cường</t>
  </si>
  <si>
    <t>AN-2B-Tuyến</t>
  </si>
  <si>
    <t>TNXH-2B-Tâm</t>
  </si>
  <si>
    <t>HĐTN-2B-Tuyến</t>
  </si>
  <si>
    <t>MT-2B-Thùy</t>
  </si>
  <si>
    <t>GDTC-2B-Tâm</t>
  </si>
  <si>
    <t>TA-2B-Quyên</t>
  </si>
  <si>
    <t>TNXH-2C-Tâm</t>
  </si>
  <si>
    <t>GDTC-2C-Cường</t>
  </si>
  <si>
    <t>MT-2C-Thùy</t>
  </si>
  <si>
    <t>AN-2C-Tuyến</t>
  </si>
  <si>
    <t>HĐTN-2C-Tuyến</t>
  </si>
  <si>
    <t>GDTC-2C-Tâm</t>
  </si>
  <si>
    <t>TA-3A-Thu</t>
  </si>
  <si>
    <t>GDTC-3A-Cường</t>
  </si>
  <si>
    <t>TA-3B-Thu</t>
  </si>
  <si>
    <t>GDTC-3B-Cường</t>
  </si>
  <si>
    <t>GDTC-3B-Diệp</t>
  </si>
  <si>
    <t>TA-3C-Thu</t>
  </si>
  <si>
    <t>GDTC-3C-Cường</t>
  </si>
  <si>
    <t>KH-4A-Đ.A</t>
  </si>
  <si>
    <t>Tin-4A-Uyên</t>
  </si>
  <si>
    <t>Đ.Đ-4A-Diệp</t>
  </si>
  <si>
    <t>Khoa</t>
  </si>
  <si>
    <t>CN-4A-Uyên</t>
  </si>
  <si>
    <t>MT-4A-Thùy</t>
  </si>
  <si>
    <t>AN-4A-THẢO</t>
  </si>
  <si>
    <t>TA-4A-Quyên</t>
  </si>
  <si>
    <t>KH-4B-Đ.A</t>
  </si>
  <si>
    <t>Tin-4B-Uyên</t>
  </si>
  <si>
    <t>CN-4B-Uyên</t>
  </si>
  <si>
    <t>TA-4B-Quyên</t>
  </si>
  <si>
    <t>MT-4B-Thùy</t>
  </si>
  <si>
    <t>Tin-4C-Uyên</t>
  </si>
  <si>
    <t>Đ.Đ-4C-Tâm</t>
  </si>
  <si>
    <t>CN-4C-Uyên</t>
  </si>
  <si>
    <t>GDTC-4C-Tâm</t>
  </si>
  <si>
    <t>TA-4C-Quyên</t>
  </si>
  <si>
    <t>Tin-4D-Uyên</t>
  </si>
  <si>
    <t>GDTC-4D-Cường</t>
  </si>
  <si>
    <t>TA-4D-Quyên</t>
  </si>
  <si>
    <t>GDTC-5A-Cường</t>
  </si>
  <si>
    <t>TA-5A-Thảo</t>
  </si>
  <si>
    <t>Tin-5A-Uyên</t>
  </si>
  <si>
    <t>AN-5A-THẢO</t>
  </si>
  <si>
    <t>MT-5A-Thùy</t>
  </si>
  <si>
    <t>Đ.Đ-5A-Diệp</t>
  </si>
  <si>
    <t>HĐTN-5A-Tuyến</t>
  </si>
  <si>
    <t>GDTC-5B-Cường</t>
  </si>
  <si>
    <t>TA-5B-Thảo</t>
  </si>
  <si>
    <t>MT-5B-Thùy</t>
  </si>
  <si>
    <t>Tin-5B-Uyên</t>
  </si>
  <si>
    <t>AN-5B-THẢO</t>
  </si>
  <si>
    <t>GDTC-5C-Cường</t>
  </si>
  <si>
    <t>HĐTN-5C-Tuyến</t>
  </si>
  <si>
    <t>MT-5C-Thùy</t>
  </si>
  <si>
    <t>Tin-5C-Uyên</t>
  </si>
  <si>
    <t>AN-5C-THẢO</t>
  </si>
  <si>
    <t>TA-5C-Thảo</t>
  </si>
  <si>
    <t>MT-5D-Thùy</t>
  </si>
  <si>
    <t>Tin-5D-Uyên</t>
  </si>
  <si>
    <t>TA-5D-Thảo</t>
  </si>
  <si>
    <t>GDTC-5D-Cường</t>
  </si>
  <si>
    <t>GDTC-1A-Cường</t>
  </si>
  <si>
    <t>AN-1A-Tuyến</t>
  </si>
  <si>
    <t>AN-1B-Tuyến</t>
  </si>
  <si>
    <t>GDTC-1B-Cường</t>
  </si>
  <si>
    <t>HĐTN-1B-Tuyến</t>
  </si>
  <si>
    <t>GDTC-1C-Cường</t>
  </si>
  <si>
    <t>AN-1C-Tuyến</t>
  </si>
  <si>
    <t>Đ.Đ-2B-Tâm</t>
  </si>
  <si>
    <t>TA-2C-Quyên</t>
  </si>
  <si>
    <t>Đ.Đ-2C-Tâm</t>
  </si>
  <si>
    <t>Tin-3A-Uyên</t>
  </si>
  <si>
    <t>CN-3A-Tâm</t>
  </si>
  <si>
    <t>AN-3A-Tuyến</t>
  </si>
  <si>
    <t>MT-3A-Thùy</t>
  </si>
  <si>
    <t>Tin-3B-Uyên</t>
  </si>
  <si>
    <t>MT-3B-Thùy</t>
  </si>
  <si>
    <t>CN-3B-Tâm</t>
  </si>
  <si>
    <t>AN-3B-Tuyến</t>
  </si>
  <si>
    <t>Tin-3C-Uyên</t>
  </si>
  <si>
    <t>AN-3C-Tuyến</t>
  </si>
  <si>
    <t>MT-3C-Thùy</t>
  </si>
  <si>
    <t>CN-3C-Uyên</t>
  </si>
  <si>
    <t>GDTC-4A-Cường</t>
  </si>
  <si>
    <t>GDTC-4B-Cường</t>
  </si>
  <si>
    <t>AN-4B-Tuyến</t>
  </si>
  <si>
    <t>KH-4C-Đ.A</t>
  </si>
  <si>
    <t>MT-4C-Thùy</t>
  </si>
  <si>
    <t>GDTC-4C-Cường</t>
  </si>
  <si>
    <t>AN-4C-THẢO</t>
  </si>
  <si>
    <t>KH-4D-Đ.A</t>
  </si>
  <si>
    <t>AN-4D-Tuyến</t>
  </si>
  <si>
    <t>CN-4D-Uyên</t>
  </si>
  <si>
    <t>MT-4D-Thùy</t>
  </si>
  <si>
    <t>GDTC-4D-Tâm</t>
  </si>
  <si>
    <t>TV-L.H</t>
  </si>
  <si>
    <t>CN-5A-Uyên</t>
  </si>
  <si>
    <t>CN-5B-Uyên</t>
  </si>
  <si>
    <t>CN-5C-Uyên</t>
  </si>
  <si>
    <t>CN-5D-Uyên</t>
  </si>
  <si>
    <t>AN-5D-THẢO</t>
  </si>
  <si>
    <t>THỜI KHÓA BIỂU NĂM HỌC 2024-2025</t>
  </si>
  <si>
    <t>BDTV.T1</t>
  </si>
  <si>
    <t>BDTV.T2</t>
  </si>
  <si>
    <t>BDTV.T3</t>
  </si>
  <si>
    <t>BDT.T1</t>
  </si>
  <si>
    <t>BDT.T2</t>
  </si>
  <si>
    <t>T.A</t>
  </si>
  <si>
    <t>BDTA</t>
  </si>
  <si>
    <t>TN XH</t>
  </si>
  <si>
    <t>LS&amp; ĐL</t>
  </si>
  <si>
    <t>KH</t>
  </si>
  <si>
    <t>GDTC T1</t>
  </si>
  <si>
    <t>GDTC T2</t>
  </si>
  <si>
    <t>Âm nhạc</t>
  </si>
  <si>
    <t>BDAN</t>
  </si>
  <si>
    <t>Mĩ thuật</t>
  </si>
  <si>
    <t>BDMT</t>
  </si>
  <si>
    <t>Tiết thực dạy</t>
  </si>
  <si>
    <t>CN LỚP</t>
  </si>
  <si>
    <t>Kiêm nhiệm/ Giảm trừ</t>
  </si>
  <si>
    <t>Số tiết tiêu chuẩn</t>
  </si>
  <si>
    <t>Thừa/ Thiếu</t>
  </si>
  <si>
    <t>Ghi chú</t>
  </si>
  <si>
    <t>Khối 1</t>
  </si>
  <si>
    <t>Trần Thị Hoàn</t>
  </si>
  <si>
    <t>TTCM</t>
  </si>
  <si>
    <t>Diệp</t>
  </si>
  <si>
    <t>Thu</t>
  </si>
  <si>
    <t>Cường</t>
  </si>
  <si>
    <t>Tâm</t>
  </si>
  <si>
    <t>Tuyến</t>
  </si>
  <si>
    <t>Thùy</t>
  </si>
  <si>
    <t>Nguyễn Thị Thúy</t>
  </si>
  <si>
    <t>TPCM</t>
  </si>
  <si>
    <t>Vũ Thị Bảo</t>
  </si>
  <si>
    <t>PCTCĐ</t>
  </si>
  <si>
    <t>Thảo</t>
  </si>
  <si>
    <t>Khối 2</t>
  </si>
  <si>
    <t>Nguyễn Thị Hoài</t>
  </si>
  <si>
    <t>Quyên</t>
  </si>
  <si>
    <t>Lê Thị Lan</t>
  </si>
  <si>
    <t>Nguyễn Thị Hải Lý</t>
  </si>
  <si>
    <t>Khối 3</t>
  </si>
  <si>
    <t>Nguyễn Thị Phương</t>
  </si>
  <si>
    <t>Uyên</t>
  </si>
  <si>
    <t>Nguyễn Thị Thảo</t>
  </si>
  <si>
    <t>Đỗ Thị Kim Yến</t>
  </si>
  <si>
    <t>Khối 4</t>
  </si>
  <si>
    <t>Đỗ Thị Dung</t>
  </si>
  <si>
    <t>TBTTND</t>
  </si>
  <si>
    <t>Thảo-AN</t>
  </si>
  <si>
    <t>Nguyễn Thị Tâm</t>
  </si>
  <si>
    <t>Ngô Thị Ngọc Mai</t>
  </si>
  <si>
    <t>HĐ</t>
  </si>
  <si>
    <t>Khối 5</t>
  </si>
  <si>
    <t>Phạm Thị Lê</t>
  </si>
  <si>
    <t>Hương</t>
  </si>
  <si>
    <t>Ng. Thị Xuân</t>
  </si>
  <si>
    <t>Ng.Thị Huyền Trang</t>
  </si>
  <si>
    <t>Khổng Thị Hòa</t>
  </si>
  <si>
    <t>Nguyễn Thị Thu</t>
  </si>
  <si>
    <t>TA-UVCĐ</t>
  </si>
  <si>
    <t>Lê Thị Quyên</t>
  </si>
  <si>
    <t>Ng. Thị Minh Thảo</t>
  </si>
  <si>
    <t>Nguyễn Thị Uyên</t>
  </si>
  <si>
    <t>Trần Văn Cường</t>
  </si>
  <si>
    <t>Chu Minh Thùy</t>
  </si>
  <si>
    <t xml:space="preserve">Bùi Thị Tuyến </t>
  </si>
  <si>
    <t>AN</t>
  </si>
  <si>
    <t>TPT-AN</t>
  </si>
  <si>
    <t>Lê Thị Ngọc Diệp</t>
  </si>
  <si>
    <t>Lê Thị Thu Hương</t>
  </si>
  <si>
    <t>HT</t>
  </si>
  <si>
    <t>PHT</t>
  </si>
  <si>
    <t>TỔNG CỘNG</t>
  </si>
  <si>
    <t>2A - Hoài</t>
  </si>
  <si>
    <t>1C - Bảo</t>
  </si>
  <si>
    <t>1B - Thuý</t>
  </si>
  <si>
    <t>1A - Hoàn</t>
  </si>
  <si>
    <t>2C - Lý</t>
  </si>
  <si>
    <t>3A-Phương</t>
  </si>
  <si>
    <t>3B-Thảo</t>
  </si>
  <si>
    <t>3C-Yến</t>
  </si>
  <si>
    <t>4A-Dung</t>
  </si>
  <si>
    <t>4B-Tâm</t>
  </si>
  <si>
    <t>4C-Ngô Mai</t>
  </si>
  <si>
    <t>5A-Lê</t>
  </si>
  <si>
    <t>5B-Xuân</t>
  </si>
  <si>
    <t>5C-Trang</t>
  </si>
  <si>
    <t>5D-Hoà</t>
  </si>
  <si>
    <t>2B - Lan</t>
  </si>
  <si>
    <t>STT</t>
  </si>
  <si>
    <t>HỌ TÊN</t>
  </si>
  <si>
    <t>CHỨC VỤ</t>
  </si>
  <si>
    <t>LỚP</t>
  </si>
  <si>
    <t>Tiết</t>
  </si>
  <si>
    <t>TRƯỜNG TIỂU HỌC YÊN THỌ</t>
  </si>
  <si>
    <t>HĐTN-4A-Tuyến</t>
  </si>
  <si>
    <t>Ngô Thị Hồng Thắm</t>
  </si>
  <si>
    <t>4D-Thắm</t>
  </si>
  <si>
    <t>Thứ 7</t>
  </si>
  <si>
    <t>Nguyễn Ninh Tâm</t>
  </si>
  <si>
    <t>Tuần 32 (28/4/2025-02/5/2025)</t>
  </si>
  <si>
    <t>Trực tuyến</t>
  </si>
  <si>
    <t>HĐTN-Thu</t>
  </si>
  <si>
    <t>Đ.Đ-5C-Thảo</t>
  </si>
  <si>
    <t>Đ.Đ-5B-Thảo</t>
  </si>
  <si>
    <t>Đ.Đ-5D-Thảo</t>
  </si>
  <si>
    <t>HĐTN-Thùy</t>
  </si>
  <si>
    <t>HĐTN-5D-Tuyến</t>
  </si>
  <si>
    <t>TV-2B-Tâm</t>
  </si>
  <si>
    <t>TV2B-Tâm</t>
  </si>
  <si>
    <t>Đ.Đ-1B-Diệp</t>
  </si>
  <si>
    <t>TNXH-1B-Diệp</t>
  </si>
  <si>
    <t>Đ.Đ-1A-Diệp</t>
  </si>
  <si>
    <t>Khoa-4A-Diệp</t>
  </si>
  <si>
    <t>Toán-1A-Diệp</t>
  </si>
  <si>
    <t>Khoa-5A-Diệp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</si>
</sst>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33CC"/>
        <bgColor rgb="FF000000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99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5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5" borderId="7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1" fillId="5" borderId="7" xfId="0" applyFont="1" applyFill="1" applyBorder="1"/>
    <xf numFmtId="0" fontId="3" fillId="5" borderId="7" xfId="0" applyFont="1" applyFill="1" applyBorder="1" applyAlignment="1">
      <alignment vertical="center"/>
    </xf>
    <xf numFmtId="0" fontId="2" fillId="5" borderId="7" xfId="0" applyFont="1" applyFill="1" applyBorder="1"/>
    <xf numFmtId="0" fontId="4" fillId="5" borderId="7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 wrapText="1"/>
    </xf>
    <xf numFmtId="0" fontId="1" fillId="6" borderId="7" xfId="0" applyFont="1" applyFill="1" applyBorder="1"/>
    <xf numFmtId="11" fontId="1" fillId="5" borderId="7" xfId="0" quotePrefix="1" applyNumberFormat="1" applyFont="1" applyFill="1" applyBorder="1"/>
    <xf numFmtId="0" fontId="2" fillId="5" borderId="0" xfId="0" applyFont="1" applyFill="1"/>
    <xf numFmtId="0" fontId="5" fillId="15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11" fontId="4" fillId="5" borderId="7" xfId="0" quotePrefix="1" applyNumberFormat="1" applyFont="1" applyFill="1" applyBorder="1"/>
    <xf numFmtId="0" fontId="4" fillId="6" borderId="7" xfId="0" applyFont="1" applyFill="1" applyBorder="1"/>
    <xf numFmtId="0" fontId="9" fillId="5" borderId="7" xfId="0" applyFont="1" applyFill="1" applyBorder="1"/>
    <xf numFmtId="0" fontId="4" fillId="5" borderId="0" xfId="0" applyFont="1" applyFill="1"/>
    <xf numFmtId="0" fontId="5" fillId="18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22" borderId="7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22" borderId="12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3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23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9" fillId="21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21" borderId="7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1" fillId="25" borderId="13" xfId="0" applyFont="1" applyFill="1" applyBorder="1" applyAlignment="1">
      <alignment horizontal="center" vertical="center" wrapText="1"/>
    </xf>
    <xf numFmtId="0" fontId="5" fillId="5" borderId="7" xfId="0" applyFont="1" applyFill="1" applyBorder="1"/>
    <xf numFmtId="0" fontId="5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6" borderId="7" xfId="0" applyFont="1" applyFill="1" applyBorder="1"/>
    <xf numFmtId="0" fontId="10" fillId="5" borderId="7" xfId="0" applyFont="1" applyFill="1" applyBorder="1"/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5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996633"/>
      <color rgb="FFFFFFFF"/>
      <color rgb="FF0000CC"/>
      <color rgb="FF3399FF"/>
      <color rgb="FFFF33CC"/>
      <color rgb="FFFF3300"/>
      <color rgb="FF00FF00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W33" sqref="W33"/>
    </sheetView>
  </sheetViews>
  <sheetFormatPr defaultRowHeight="15.75" x14ac:dyDescent="0.25"/>
  <cols>
    <col min="1" max="1" width="3.5703125" style="2" bestFit="1" customWidth="1"/>
    <col min="2" max="2" width="21.28515625" style="2" bestFit="1" customWidth="1"/>
    <col min="3" max="3" width="11.28515625" style="2" bestFit="1" customWidth="1"/>
    <col min="4" max="4" width="6.140625" style="2" customWidth="1"/>
    <col min="5" max="5" width="4.7109375" style="2" bestFit="1" customWidth="1"/>
    <col min="6" max="6" width="7.5703125" style="2" bestFit="1" customWidth="1"/>
    <col min="7" max="7" width="4.42578125" style="2" customWidth="1"/>
    <col min="8" max="8" width="4.28515625" style="2" customWidth="1"/>
    <col min="9" max="9" width="4.85546875" style="2" customWidth="1"/>
    <col min="10" max="10" width="5.140625" style="2" customWidth="1"/>
    <col min="11" max="11" width="6.140625" style="2" customWidth="1"/>
    <col min="12" max="13" width="4.140625" style="2" customWidth="1"/>
    <col min="14" max="14" width="7.42578125" style="2" bestFit="1" customWidth="1"/>
    <col min="15" max="15" width="4" style="2" customWidth="1"/>
    <col min="16" max="16" width="5.5703125" style="2" bestFit="1" customWidth="1"/>
    <col min="17" max="17" width="8" style="2" bestFit="1" customWidth="1"/>
    <col min="18" max="18" width="4" style="2" bestFit="1" customWidth="1"/>
    <col min="19" max="19" width="5.42578125" style="2" customWidth="1"/>
    <col min="20" max="21" width="6" style="2" bestFit="1" customWidth="1"/>
    <col min="22" max="22" width="10.7109375" style="2" bestFit="1" customWidth="1"/>
    <col min="23" max="23" width="7.5703125" style="2" customWidth="1"/>
    <col min="24" max="24" width="10.42578125" style="2" bestFit="1" customWidth="1"/>
    <col min="25" max="25" width="4.7109375" style="2" customWidth="1"/>
    <col min="26" max="26" width="6.5703125" style="2" customWidth="1"/>
    <col min="27" max="27" width="4.42578125" style="2" customWidth="1"/>
    <col min="28" max="28" width="4.7109375" style="2" customWidth="1"/>
    <col min="29" max="29" width="6.5703125" style="2" customWidth="1"/>
    <col min="30" max="30" width="5.7109375" style="2" customWidth="1"/>
    <col min="31" max="31" width="5.85546875" style="20" customWidth="1"/>
    <col min="32" max="32" width="5.5703125" style="2" customWidth="1"/>
    <col min="33" max="33" width="8" style="2" bestFit="1" customWidth="1"/>
    <col min="34" max="34" width="4.7109375" style="2" bestFit="1" customWidth="1"/>
    <col min="35" max="36" width="6.7109375" style="2" customWidth="1"/>
    <col min="37" max="37" width="5.7109375" style="2" customWidth="1"/>
    <col min="38" max="257" width="8.85546875" style="2"/>
    <col min="258" max="258" width="3.5703125" style="2" bestFit="1" customWidth="1"/>
    <col min="259" max="259" width="21.28515625" style="2" bestFit="1" customWidth="1"/>
    <col min="260" max="260" width="11.28515625" style="2" bestFit="1" customWidth="1"/>
    <col min="261" max="262" width="4.7109375" style="2" bestFit="1" customWidth="1"/>
    <col min="263" max="263" width="7.5703125" style="2" bestFit="1" customWidth="1"/>
    <col min="264" max="266" width="10.5703125" style="2" bestFit="1" customWidth="1"/>
    <col min="267" max="267" width="6.140625" style="2" bestFit="1" customWidth="1"/>
    <col min="268" max="269" width="8.85546875" style="2" bestFit="1" customWidth="1"/>
    <col min="270" max="271" width="7.42578125" style="2" bestFit="1" customWidth="1"/>
    <col min="272" max="272" width="5.5703125" style="2" bestFit="1" customWidth="1"/>
    <col min="273" max="273" width="8" style="2" bestFit="1" customWidth="1"/>
    <col min="274" max="274" width="4" style="2" bestFit="1" customWidth="1"/>
    <col min="275" max="275" width="4.5703125" style="2" bestFit="1" customWidth="1"/>
    <col min="276" max="277" width="6" style="2" bestFit="1" customWidth="1"/>
    <col min="278" max="279" width="10.7109375" style="2" bestFit="1" customWidth="1"/>
    <col min="280" max="280" width="10.42578125" style="2" bestFit="1" customWidth="1"/>
    <col min="281" max="281" width="7.5703125" style="2" bestFit="1" customWidth="1"/>
    <col min="282" max="282" width="10" style="2" bestFit="1" customWidth="1"/>
    <col min="283" max="283" width="8" style="2" bestFit="1" customWidth="1"/>
    <col min="284" max="284" width="11.5703125" style="2" bestFit="1" customWidth="1"/>
    <col min="285" max="285" width="7.5703125" style="2" bestFit="1" customWidth="1"/>
    <col min="286" max="286" width="12.7109375" style="2" bestFit="1" customWidth="1"/>
    <col min="287" max="287" width="14.5703125" style="2" bestFit="1" customWidth="1"/>
    <col min="288" max="288" width="4.28515625" style="2" bestFit="1" customWidth="1"/>
    <col min="289" max="289" width="8" style="2" bestFit="1" customWidth="1"/>
    <col min="290" max="290" width="4.7109375" style="2" bestFit="1" customWidth="1"/>
    <col min="291" max="291" width="7.42578125" style="2" bestFit="1" customWidth="1"/>
    <col min="292" max="292" width="13.5703125" style="2" bestFit="1" customWidth="1"/>
    <col min="293" max="293" width="10.85546875" style="2" bestFit="1" customWidth="1"/>
    <col min="294" max="513" width="8.85546875" style="2"/>
    <col min="514" max="514" width="3.5703125" style="2" bestFit="1" customWidth="1"/>
    <col min="515" max="515" width="21.28515625" style="2" bestFit="1" customWidth="1"/>
    <col min="516" max="516" width="11.28515625" style="2" bestFit="1" customWidth="1"/>
    <col min="517" max="518" width="4.7109375" style="2" bestFit="1" customWidth="1"/>
    <col min="519" max="519" width="7.5703125" style="2" bestFit="1" customWidth="1"/>
    <col min="520" max="522" width="10.5703125" style="2" bestFit="1" customWidth="1"/>
    <col min="523" max="523" width="6.140625" style="2" bestFit="1" customWidth="1"/>
    <col min="524" max="525" width="8.85546875" style="2" bestFit="1" customWidth="1"/>
    <col min="526" max="527" width="7.42578125" style="2" bestFit="1" customWidth="1"/>
    <col min="528" max="528" width="5.5703125" style="2" bestFit="1" customWidth="1"/>
    <col min="529" max="529" width="8" style="2" bestFit="1" customWidth="1"/>
    <col min="530" max="530" width="4" style="2" bestFit="1" customWidth="1"/>
    <col min="531" max="531" width="4.5703125" style="2" bestFit="1" customWidth="1"/>
    <col min="532" max="533" width="6" style="2" bestFit="1" customWidth="1"/>
    <col min="534" max="535" width="10.7109375" style="2" bestFit="1" customWidth="1"/>
    <col min="536" max="536" width="10.42578125" style="2" bestFit="1" customWidth="1"/>
    <col min="537" max="537" width="7.5703125" style="2" bestFit="1" customWidth="1"/>
    <col min="538" max="538" width="10" style="2" bestFit="1" customWidth="1"/>
    <col min="539" max="539" width="8" style="2" bestFit="1" customWidth="1"/>
    <col min="540" max="540" width="11.5703125" style="2" bestFit="1" customWidth="1"/>
    <col min="541" max="541" width="7.5703125" style="2" bestFit="1" customWidth="1"/>
    <col min="542" max="542" width="12.7109375" style="2" bestFit="1" customWidth="1"/>
    <col min="543" max="543" width="14.5703125" style="2" bestFit="1" customWidth="1"/>
    <col min="544" max="544" width="4.28515625" style="2" bestFit="1" customWidth="1"/>
    <col min="545" max="545" width="8" style="2" bestFit="1" customWidth="1"/>
    <col min="546" max="546" width="4.7109375" style="2" bestFit="1" customWidth="1"/>
    <col min="547" max="547" width="7.42578125" style="2" bestFit="1" customWidth="1"/>
    <col min="548" max="548" width="13.5703125" style="2" bestFit="1" customWidth="1"/>
    <col min="549" max="549" width="10.85546875" style="2" bestFit="1" customWidth="1"/>
    <col min="550" max="769" width="8.85546875" style="2"/>
    <col min="770" max="770" width="3.5703125" style="2" bestFit="1" customWidth="1"/>
    <col min="771" max="771" width="21.28515625" style="2" bestFit="1" customWidth="1"/>
    <col min="772" max="772" width="11.28515625" style="2" bestFit="1" customWidth="1"/>
    <col min="773" max="774" width="4.7109375" style="2" bestFit="1" customWidth="1"/>
    <col min="775" max="775" width="7.5703125" style="2" bestFit="1" customWidth="1"/>
    <col min="776" max="778" width="10.5703125" style="2" bestFit="1" customWidth="1"/>
    <col min="779" max="779" width="6.140625" style="2" bestFit="1" customWidth="1"/>
    <col min="780" max="781" width="8.85546875" style="2" bestFit="1" customWidth="1"/>
    <col min="782" max="783" width="7.42578125" style="2" bestFit="1" customWidth="1"/>
    <col min="784" max="784" width="5.5703125" style="2" bestFit="1" customWidth="1"/>
    <col min="785" max="785" width="8" style="2" bestFit="1" customWidth="1"/>
    <col min="786" max="786" width="4" style="2" bestFit="1" customWidth="1"/>
    <col min="787" max="787" width="4.5703125" style="2" bestFit="1" customWidth="1"/>
    <col min="788" max="789" width="6" style="2" bestFit="1" customWidth="1"/>
    <col min="790" max="791" width="10.7109375" style="2" bestFit="1" customWidth="1"/>
    <col min="792" max="792" width="10.42578125" style="2" bestFit="1" customWidth="1"/>
    <col min="793" max="793" width="7.5703125" style="2" bestFit="1" customWidth="1"/>
    <col min="794" max="794" width="10" style="2" bestFit="1" customWidth="1"/>
    <col min="795" max="795" width="8" style="2" bestFit="1" customWidth="1"/>
    <col min="796" max="796" width="11.5703125" style="2" bestFit="1" customWidth="1"/>
    <col min="797" max="797" width="7.5703125" style="2" bestFit="1" customWidth="1"/>
    <col min="798" max="798" width="12.7109375" style="2" bestFit="1" customWidth="1"/>
    <col min="799" max="799" width="14.5703125" style="2" bestFit="1" customWidth="1"/>
    <col min="800" max="800" width="4.28515625" style="2" bestFit="1" customWidth="1"/>
    <col min="801" max="801" width="8" style="2" bestFit="1" customWidth="1"/>
    <col min="802" max="802" width="4.7109375" style="2" bestFit="1" customWidth="1"/>
    <col min="803" max="803" width="7.42578125" style="2" bestFit="1" customWidth="1"/>
    <col min="804" max="804" width="13.5703125" style="2" bestFit="1" customWidth="1"/>
    <col min="805" max="805" width="10.85546875" style="2" bestFit="1" customWidth="1"/>
    <col min="806" max="1025" width="8.85546875" style="2"/>
    <col min="1026" max="1026" width="3.5703125" style="2" bestFit="1" customWidth="1"/>
    <col min="1027" max="1027" width="21.28515625" style="2" bestFit="1" customWidth="1"/>
    <col min="1028" max="1028" width="11.28515625" style="2" bestFit="1" customWidth="1"/>
    <col min="1029" max="1030" width="4.7109375" style="2" bestFit="1" customWidth="1"/>
    <col min="1031" max="1031" width="7.5703125" style="2" bestFit="1" customWidth="1"/>
    <col min="1032" max="1034" width="10.5703125" style="2" bestFit="1" customWidth="1"/>
    <col min="1035" max="1035" width="6.140625" style="2" bestFit="1" customWidth="1"/>
    <col min="1036" max="1037" width="8.85546875" style="2" bestFit="1" customWidth="1"/>
    <col min="1038" max="1039" width="7.42578125" style="2" bestFit="1" customWidth="1"/>
    <col min="1040" max="1040" width="5.5703125" style="2" bestFit="1" customWidth="1"/>
    <col min="1041" max="1041" width="8" style="2" bestFit="1" customWidth="1"/>
    <col min="1042" max="1042" width="4" style="2" bestFit="1" customWidth="1"/>
    <col min="1043" max="1043" width="4.5703125" style="2" bestFit="1" customWidth="1"/>
    <col min="1044" max="1045" width="6" style="2" bestFit="1" customWidth="1"/>
    <col min="1046" max="1047" width="10.7109375" style="2" bestFit="1" customWidth="1"/>
    <col min="1048" max="1048" width="10.42578125" style="2" bestFit="1" customWidth="1"/>
    <col min="1049" max="1049" width="7.5703125" style="2" bestFit="1" customWidth="1"/>
    <col min="1050" max="1050" width="10" style="2" bestFit="1" customWidth="1"/>
    <col min="1051" max="1051" width="8" style="2" bestFit="1" customWidth="1"/>
    <col min="1052" max="1052" width="11.5703125" style="2" bestFit="1" customWidth="1"/>
    <col min="1053" max="1053" width="7.5703125" style="2" bestFit="1" customWidth="1"/>
    <col min="1054" max="1054" width="12.7109375" style="2" bestFit="1" customWidth="1"/>
    <col min="1055" max="1055" width="14.5703125" style="2" bestFit="1" customWidth="1"/>
    <col min="1056" max="1056" width="4.28515625" style="2" bestFit="1" customWidth="1"/>
    <col min="1057" max="1057" width="8" style="2" bestFit="1" customWidth="1"/>
    <col min="1058" max="1058" width="4.7109375" style="2" bestFit="1" customWidth="1"/>
    <col min="1059" max="1059" width="7.42578125" style="2" bestFit="1" customWidth="1"/>
    <col min="1060" max="1060" width="13.5703125" style="2" bestFit="1" customWidth="1"/>
    <col min="1061" max="1061" width="10.85546875" style="2" bestFit="1" customWidth="1"/>
    <col min="1062" max="1281" width="8.85546875" style="2"/>
    <col min="1282" max="1282" width="3.5703125" style="2" bestFit="1" customWidth="1"/>
    <col min="1283" max="1283" width="21.28515625" style="2" bestFit="1" customWidth="1"/>
    <col min="1284" max="1284" width="11.28515625" style="2" bestFit="1" customWidth="1"/>
    <col min="1285" max="1286" width="4.7109375" style="2" bestFit="1" customWidth="1"/>
    <col min="1287" max="1287" width="7.5703125" style="2" bestFit="1" customWidth="1"/>
    <col min="1288" max="1290" width="10.5703125" style="2" bestFit="1" customWidth="1"/>
    <col min="1291" max="1291" width="6.140625" style="2" bestFit="1" customWidth="1"/>
    <col min="1292" max="1293" width="8.85546875" style="2" bestFit="1" customWidth="1"/>
    <col min="1294" max="1295" width="7.42578125" style="2" bestFit="1" customWidth="1"/>
    <col min="1296" max="1296" width="5.5703125" style="2" bestFit="1" customWidth="1"/>
    <col min="1297" max="1297" width="8" style="2" bestFit="1" customWidth="1"/>
    <col min="1298" max="1298" width="4" style="2" bestFit="1" customWidth="1"/>
    <col min="1299" max="1299" width="4.5703125" style="2" bestFit="1" customWidth="1"/>
    <col min="1300" max="1301" width="6" style="2" bestFit="1" customWidth="1"/>
    <col min="1302" max="1303" width="10.7109375" style="2" bestFit="1" customWidth="1"/>
    <col min="1304" max="1304" width="10.42578125" style="2" bestFit="1" customWidth="1"/>
    <col min="1305" max="1305" width="7.5703125" style="2" bestFit="1" customWidth="1"/>
    <col min="1306" max="1306" width="10" style="2" bestFit="1" customWidth="1"/>
    <col min="1307" max="1307" width="8" style="2" bestFit="1" customWidth="1"/>
    <col min="1308" max="1308" width="11.5703125" style="2" bestFit="1" customWidth="1"/>
    <col min="1309" max="1309" width="7.5703125" style="2" bestFit="1" customWidth="1"/>
    <col min="1310" max="1310" width="12.7109375" style="2" bestFit="1" customWidth="1"/>
    <col min="1311" max="1311" width="14.5703125" style="2" bestFit="1" customWidth="1"/>
    <col min="1312" max="1312" width="4.28515625" style="2" bestFit="1" customWidth="1"/>
    <col min="1313" max="1313" width="8" style="2" bestFit="1" customWidth="1"/>
    <col min="1314" max="1314" width="4.7109375" style="2" bestFit="1" customWidth="1"/>
    <col min="1315" max="1315" width="7.42578125" style="2" bestFit="1" customWidth="1"/>
    <col min="1316" max="1316" width="13.5703125" style="2" bestFit="1" customWidth="1"/>
    <col min="1317" max="1317" width="10.85546875" style="2" bestFit="1" customWidth="1"/>
    <col min="1318" max="1537" width="8.85546875" style="2"/>
    <col min="1538" max="1538" width="3.5703125" style="2" bestFit="1" customWidth="1"/>
    <col min="1539" max="1539" width="21.28515625" style="2" bestFit="1" customWidth="1"/>
    <col min="1540" max="1540" width="11.28515625" style="2" bestFit="1" customWidth="1"/>
    <col min="1541" max="1542" width="4.7109375" style="2" bestFit="1" customWidth="1"/>
    <col min="1543" max="1543" width="7.5703125" style="2" bestFit="1" customWidth="1"/>
    <col min="1544" max="1546" width="10.5703125" style="2" bestFit="1" customWidth="1"/>
    <col min="1547" max="1547" width="6.140625" style="2" bestFit="1" customWidth="1"/>
    <col min="1548" max="1549" width="8.85546875" style="2" bestFit="1" customWidth="1"/>
    <col min="1550" max="1551" width="7.42578125" style="2" bestFit="1" customWidth="1"/>
    <col min="1552" max="1552" width="5.5703125" style="2" bestFit="1" customWidth="1"/>
    <col min="1553" max="1553" width="8" style="2" bestFit="1" customWidth="1"/>
    <col min="1554" max="1554" width="4" style="2" bestFit="1" customWidth="1"/>
    <col min="1555" max="1555" width="4.5703125" style="2" bestFit="1" customWidth="1"/>
    <col min="1556" max="1557" width="6" style="2" bestFit="1" customWidth="1"/>
    <col min="1558" max="1559" width="10.7109375" style="2" bestFit="1" customWidth="1"/>
    <col min="1560" max="1560" width="10.42578125" style="2" bestFit="1" customWidth="1"/>
    <col min="1561" max="1561" width="7.5703125" style="2" bestFit="1" customWidth="1"/>
    <col min="1562" max="1562" width="10" style="2" bestFit="1" customWidth="1"/>
    <col min="1563" max="1563" width="8" style="2" bestFit="1" customWidth="1"/>
    <col min="1564" max="1564" width="11.5703125" style="2" bestFit="1" customWidth="1"/>
    <col min="1565" max="1565" width="7.5703125" style="2" bestFit="1" customWidth="1"/>
    <col min="1566" max="1566" width="12.7109375" style="2" bestFit="1" customWidth="1"/>
    <col min="1567" max="1567" width="14.5703125" style="2" bestFit="1" customWidth="1"/>
    <col min="1568" max="1568" width="4.28515625" style="2" bestFit="1" customWidth="1"/>
    <col min="1569" max="1569" width="8" style="2" bestFit="1" customWidth="1"/>
    <col min="1570" max="1570" width="4.7109375" style="2" bestFit="1" customWidth="1"/>
    <col min="1571" max="1571" width="7.42578125" style="2" bestFit="1" customWidth="1"/>
    <col min="1572" max="1572" width="13.5703125" style="2" bestFit="1" customWidth="1"/>
    <col min="1573" max="1573" width="10.85546875" style="2" bestFit="1" customWidth="1"/>
    <col min="1574" max="1793" width="8.85546875" style="2"/>
    <col min="1794" max="1794" width="3.5703125" style="2" bestFit="1" customWidth="1"/>
    <col min="1795" max="1795" width="21.28515625" style="2" bestFit="1" customWidth="1"/>
    <col min="1796" max="1796" width="11.28515625" style="2" bestFit="1" customWidth="1"/>
    <col min="1797" max="1798" width="4.7109375" style="2" bestFit="1" customWidth="1"/>
    <col min="1799" max="1799" width="7.5703125" style="2" bestFit="1" customWidth="1"/>
    <col min="1800" max="1802" width="10.5703125" style="2" bestFit="1" customWidth="1"/>
    <col min="1803" max="1803" width="6.140625" style="2" bestFit="1" customWidth="1"/>
    <col min="1804" max="1805" width="8.85546875" style="2" bestFit="1" customWidth="1"/>
    <col min="1806" max="1807" width="7.42578125" style="2" bestFit="1" customWidth="1"/>
    <col min="1808" max="1808" width="5.5703125" style="2" bestFit="1" customWidth="1"/>
    <col min="1809" max="1809" width="8" style="2" bestFit="1" customWidth="1"/>
    <col min="1810" max="1810" width="4" style="2" bestFit="1" customWidth="1"/>
    <col min="1811" max="1811" width="4.5703125" style="2" bestFit="1" customWidth="1"/>
    <col min="1812" max="1813" width="6" style="2" bestFit="1" customWidth="1"/>
    <col min="1814" max="1815" width="10.7109375" style="2" bestFit="1" customWidth="1"/>
    <col min="1816" max="1816" width="10.42578125" style="2" bestFit="1" customWidth="1"/>
    <col min="1817" max="1817" width="7.5703125" style="2" bestFit="1" customWidth="1"/>
    <col min="1818" max="1818" width="10" style="2" bestFit="1" customWidth="1"/>
    <col min="1819" max="1819" width="8" style="2" bestFit="1" customWidth="1"/>
    <col min="1820" max="1820" width="11.5703125" style="2" bestFit="1" customWidth="1"/>
    <col min="1821" max="1821" width="7.5703125" style="2" bestFit="1" customWidth="1"/>
    <col min="1822" max="1822" width="12.7109375" style="2" bestFit="1" customWidth="1"/>
    <col min="1823" max="1823" width="14.5703125" style="2" bestFit="1" customWidth="1"/>
    <col min="1824" max="1824" width="4.28515625" style="2" bestFit="1" customWidth="1"/>
    <col min="1825" max="1825" width="8" style="2" bestFit="1" customWidth="1"/>
    <col min="1826" max="1826" width="4.7109375" style="2" bestFit="1" customWidth="1"/>
    <col min="1827" max="1827" width="7.42578125" style="2" bestFit="1" customWidth="1"/>
    <col min="1828" max="1828" width="13.5703125" style="2" bestFit="1" customWidth="1"/>
    <col min="1829" max="1829" width="10.85546875" style="2" bestFit="1" customWidth="1"/>
    <col min="1830" max="2049" width="8.85546875" style="2"/>
    <col min="2050" max="2050" width="3.5703125" style="2" bestFit="1" customWidth="1"/>
    <col min="2051" max="2051" width="21.28515625" style="2" bestFit="1" customWidth="1"/>
    <col min="2052" max="2052" width="11.28515625" style="2" bestFit="1" customWidth="1"/>
    <col min="2053" max="2054" width="4.7109375" style="2" bestFit="1" customWidth="1"/>
    <col min="2055" max="2055" width="7.5703125" style="2" bestFit="1" customWidth="1"/>
    <col min="2056" max="2058" width="10.5703125" style="2" bestFit="1" customWidth="1"/>
    <col min="2059" max="2059" width="6.140625" style="2" bestFit="1" customWidth="1"/>
    <col min="2060" max="2061" width="8.85546875" style="2" bestFit="1" customWidth="1"/>
    <col min="2062" max="2063" width="7.42578125" style="2" bestFit="1" customWidth="1"/>
    <col min="2064" max="2064" width="5.5703125" style="2" bestFit="1" customWidth="1"/>
    <col min="2065" max="2065" width="8" style="2" bestFit="1" customWidth="1"/>
    <col min="2066" max="2066" width="4" style="2" bestFit="1" customWidth="1"/>
    <col min="2067" max="2067" width="4.5703125" style="2" bestFit="1" customWidth="1"/>
    <col min="2068" max="2069" width="6" style="2" bestFit="1" customWidth="1"/>
    <col min="2070" max="2071" width="10.7109375" style="2" bestFit="1" customWidth="1"/>
    <col min="2072" max="2072" width="10.42578125" style="2" bestFit="1" customWidth="1"/>
    <col min="2073" max="2073" width="7.5703125" style="2" bestFit="1" customWidth="1"/>
    <col min="2074" max="2074" width="10" style="2" bestFit="1" customWidth="1"/>
    <col min="2075" max="2075" width="8" style="2" bestFit="1" customWidth="1"/>
    <col min="2076" max="2076" width="11.5703125" style="2" bestFit="1" customWidth="1"/>
    <col min="2077" max="2077" width="7.5703125" style="2" bestFit="1" customWidth="1"/>
    <col min="2078" max="2078" width="12.7109375" style="2" bestFit="1" customWidth="1"/>
    <col min="2079" max="2079" width="14.5703125" style="2" bestFit="1" customWidth="1"/>
    <col min="2080" max="2080" width="4.28515625" style="2" bestFit="1" customWidth="1"/>
    <col min="2081" max="2081" width="8" style="2" bestFit="1" customWidth="1"/>
    <col min="2082" max="2082" width="4.7109375" style="2" bestFit="1" customWidth="1"/>
    <col min="2083" max="2083" width="7.42578125" style="2" bestFit="1" customWidth="1"/>
    <col min="2084" max="2084" width="13.5703125" style="2" bestFit="1" customWidth="1"/>
    <col min="2085" max="2085" width="10.85546875" style="2" bestFit="1" customWidth="1"/>
    <col min="2086" max="2305" width="8.85546875" style="2"/>
    <col min="2306" max="2306" width="3.5703125" style="2" bestFit="1" customWidth="1"/>
    <col min="2307" max="2307" width="21.28515625" style="2" bestFit="1" customWidth="1"/>
    <col min="2308" max="2308" width="11.28515625" style="2" bestFit="1" customWidth="1"/>
    <col min="2309" max="2310" width="4.7109375" style="2" bestFit="1" customWidth="1"/>
    <col min="2311" max="2311" width="7.5703125" style="2" bestFit="1" customWidth="1"/>
    <col min="2312" max="2314" width="10.5703125" style="2" bestFit="1" customWidth="1"/>
    <col min="2315" max="2315" width="6.140625" style="2" bestFit="1" customWidth="1"/>
    <col min="2316" max="2317" width="8.85546875" style="2" bestFit="1" customWidth="1"/>
    <col min="2318" max="2319" width="7.42578125" style="2" bestFit="1" customWidth="1"/>
    <col min="2320" max="2320" width="5.5703125" style="2" bestFit="1" customWidth="1"/>
    <col min="2321" max="2321" width="8" style="2" bestFit="1" customWidth="1"/>
    <col min="2322" max="2322" width="4" style="2" bestFit="1" customWidth="1"/>
    <col min="2323" max="2323" width="4.5703125" style="2" bestFit="1" customWidth="1"/>
    <col min="2324" max="2325" width="6" style="2" bestFit="1" customWidth="1"/>
    <col min="2326" max="2327" width="10.7109375" style="2" bestFit="1" customWidth="1"/>
    <col min="2328" max="2328" width="10.42578125" style="2" bestFit="1" customWidth="1"/>
    <col min="2329" max="2329" width="7.5703125" style="2" bestFit="1" customWidth="1"/>
    <col min="2330" max="2330" width="10" style="2" bestFit="1" customWidth="1"/>
    <col min="2331" max="2331" width="8" style="2" bestFit="1" customWidth="1"/>
    <col min="2332" max="2332" width="11.5703125" style="2" bestFit="1" customWidth="1"/>
    <col min="2333" max="2333" width="7.5703125" style="2" bestFit="1" customWidth="1"/>
    <col min="2334" max="2334" width="12.7109375" style="2" bestFit="1" customWidth="1"/>
    <col min="2335" max="2335" width="14.5703125" style="2" bestFit="1" customWidth="1"/>
    <col min="2336" max="2336" width="4.28515625" style="2" bestFit="1" customWidth="1"/>
    <col min="2337" max="2337" width="8" style="2" bestFit="1" customWidth="1"/>
    <col min="2338" max="2338" width="4.7109375" style="2" bestFit="1" customWidth="1"/>
    <col min="2339" max="2339" width="7.42578125" style="2" bestFit="1" customWidth="1"/>
    <col min="2340" max="2340" width="13.5703125" style="2" bestFit="1" customWidth="1"/>
    <col min="2341" max="2341" width="10.85546875" style="2" bestFit="1" customWidth="1"/>
    <col min="2342" max="2561" width="8.85546875" style="2"/>
    <col min="2562" max="2562" width="3.5703125" style="2" bestFit="1" customWidth="1"/>
    <col min="2563" max="2563" width="21.28515625" style="2" bestFit="1" customWidth="1"/>
    <col min="2564" max="2564" width="11.28515625" style="2" bestFit="1" customWidth="1"/>
    <col min="2565" max="2566" width="4.7109375" style="2" bestFit="1" customWidth="1"/>
    <col min="2567" max="2567" width="7.5703125" style="2" bestFit="1" customWidth="1"/>
    <col min="2568" max="2570" width="10.5703125" style="2" bestFit="1" customWidth="1"/>
    <col min="2571" max="2571" width="6.140625" style="2" bestFit="1" customWidth="1"/>
    <col min="2572" max="2573" width="8.85546875" style="2" bestFit="1" customWidth="1"/>
    <col min="2574" max="2575" width="7.42578125" style="2" bestFit="1" customWidth="1"/>
    <col min="2576" max="2576" width="5.5703125" style="2" bestFit="1" customWidth="1"/>
    <col min="2577" max="2577" width="8" style="2" bestFit="1" customWidth="1"/>
    <col min="2578" max="2578" width="4" style="2" bestFit="1" customWidth="1"/>
    <col min="2579" max="2579" width="4.5703125" style="2" bestFit="1" customWidth="1"/>
    <col min="2580" max="2581" width="6" style="2" bestFit="1" customWidth="1"/>
    <col min="2582" max="2583" width="10.7109375" style="2" bestFit="1" customWidth="1"/>
    <col min="2584" max="2584" width="10.42578125" style="2" bestFit="1" customWidth="1"/>
    <col min="2585" max="2585" width="7.5703125" style="2" bestFit="1" customWidth="1"/>
    <col min="2586" max="2586" width="10" style="2" bestFit="1" customWidth="1"/>
    <col min="2587" max="2587" width="8" style="2" bestFit="1" customWidth="1"/>
    <col min="2588" max="2588" width="11.5703125" style="2" bestFit="1" customWidth="1"/>
    <col min="2589" max="2589" width="7.5703125" style="2" bestFit="1" customWidth="1"/>
    <col min="2590" max="2590" width="12.7109375" style="2" bestFit="1" customWidth="1"/>
    <col min="2591" max="2591" width="14.5703125" style="2" bestFit="1" customWidth="1"/>
    <col min="2592" max="2592" width="4.28515625" style="2" bestFit="1" customWidth="1"/>
    <col min="2593" max="2593" width="8" style="2" bestFit="1" customWidth="1"/>
    <col min="2594" max="2594" width="4.7109375" style="2" bestFit="1" customWidth="1"/>
    <col min="2595" max="2595" width="7.42578125" style="2" bestFit="1" customWidth="1"/>
    <col min="2596" max="2596" width="13.5703125" style="2" bestFit="1" customWidth="1"/>
    <col min="2597" max="2597" width="10.85546875" style="2" bestFit="1" customWidth="1"/>
    <col min="2598" max="2817" width="8.85546875" style="2"/>
    <col min="2818" max="2818" width="3.5703125" style="2" bestFit="1" customWidth="1"/>
    <col min="2819" max="2819" width="21.28515625" style="2" bestFit="1" customWidth="1"/>
    <col min="2820" max="2820" width="11.28515625" style="2" bestFit="1" customWidth="1"/>
    <col min="2821" max="2822" width="4.7109375" style="2" bestFit="1" customWidth="1"/>
    <col min="2823" max="2823" width="7.5703125" style="2" bestFit="1" customWidth="1"/>
    <col min="2824" max="2826" width="10.5703125" style="2" bestFit="1" customWidth="1"/>
    <col min="2827" max="2827" width="6.140625" style="2" bestFit="1" customWidth="1"/>
    <col min="2828" max="2829" width="8.85546875" style="2" bestFit="1" customWidth="1"/>
    <col min="2830" max="2831" width="7.42578125" style="2" bestFit="1" customWidth="1"/>
    <col min="2832" max="2832" width="5.5703125" style="2" bestFit="1" customWidth="1"/>
    <col min="2833" max="2833" width="8" style="2" bestFit="1" customWidth="1"/>
    <col min="2834" max="2834" width="4" style="2" bestFit="1" customWidth="1"/>
    <col min="2835" max="2835" width="4.5703125" style="2" bestFit="1" customWidth="1"/>
    <col min="2836" max="2837" width="6" style="2" bestFit="1" customWidth="1"/>
    <col min="2838" max="2839" width="10.7109375" style="2" bestFit="1" customWidth="1"/>
    <col min="2840" max="2840" width="10.42578125" style="2" bestFit="1" customWidth="1"/>
    <col min="2841" max="2841" width="7.5703125" style="2" bestFit="1" customWidth="1"/>
    <col min="2842" max="2842" width="10" style="2" bestFit="1" customWidth="1"/>
    <col min="2843" max="2843" width="8" style="2" bestFit="1" customWidth="1"/>
    <col min="2844" max="2844" width="11.5703125" style="2" bestFit="1" customWidth="1"/>
    <col min="2845" max="2845" width="7.5703125" style="2" bestFit="1" customWidth="1"/>
    <col min="2846" max="2846" width="12.7109375" style="2" bestFit="1" customWidth="1"/>
    <col min="2847" max="2847" width="14.5703125" style="2" bestFit="1" customWidth="1"/>
    <col min="2848" max="2848" width="4.28515625" style="2" bestFit="1" customWidth="1"/>
    <col min="2849" max="2849" width="8" style="2" bestFit="1" customWidth="1"/>
    <col min="2850" max="2850" width="4.7109375" style="2" bestFit="1" customWidth="1"/>
    <col min="2851" max="2851" width="7.42578125" style="2" bestFit="1" customWidth="1"/>
    <col min="2852" max="2852" width="13.5703125" style="2" bestFit="1" customWidth="1"/>
    <col min="2853" max="2853" width="10.85546875" style="2" bestFit="1" customWidth="1"/>
    <col min="2854" max="3073" width="8.85546875" style="2"/>
    <col min="3074" max="3074" width="3.5703125" style="2" bestFit="1" customWidth="1"/>
    <col min="3075" max="3075" width="21.28515625" style="2" bestFit="1" customWidth="1"/>
    <col min="3076" max="3076" width="11.28515625" style="2" bestFit="1" customWidth="1"/>
    <col min="3077" max="3078" width="4.7109375" style="2" bestFit="1" customWidth="1"/>
    <col min="3079" max="3079" width="7.5703125" style="2" bestFit="1" customWidth="1"/>
    <col min="3080" max="3082" width="10.5703125" style="2" bestFit="1" customWidth="1"/>
    <col min="3083" max="3083" width="6.140625" style="2" bestFit="1" customWidth="1"/>
    <col min="3084" max="3085" width="8.85546875" style="2" bestFit="1" customWidth="1"/>
    <col min="3086" max="3087" width="7.42578125" style="2" bestFit="1" customWidth="1"/>
    <col min="3088" max="3088" width="5.5703125" style="2" bestFit="1" customWidth="1"/>
    <col min="3089" max="3089" width="8" style="2" bestFit="1" customWidth="1"/>
    <col min="3090" max="3090" width="4" style="2" bestFit="1" customWidth="1"/>
    <col min="3091" max="3091" width="4.5703125" style="2" bestFit="1" customWidth="1"/>
    <col min="3092" max="3093" width="6" style="2" bestFit="1" customWidth="1"/>
    <col min="3094" max="3095" width="10.7109375" style="2" bestFit="1" customWidth="1"/>
    <col min="3096" max="3096" width="10.42578125" style="2" bestFit="1" customWidth="1"/>
    <col min="3097" max="3097" width="7.5703125" style="2" bestFit="1" customWidth="1"/>
    <col min="3098" max="3098" width="10" style="2" bestFit="1" customWidth="1"/>
    <col min="3099" max="3099" width="8" style="2" bestFit="1" customWidth="1"/>
    <col min="3100" max="3100" width="11.5703125" style="2" bestFit="1" customWidth="1"/>
    <col min="3101" max="3101" width="7.5703125" style="2" bestFit="1" customWidth="1"/>
    <col min="3102" max="3102" width="12.7109375" style="2" bestFit="1" customWidth="1"/>
    <col min="3103" max="3103" width="14.5703125" style="2" bestFit="1" customWidth="1"/>
    <col min="3104" max="3104" width="4.28515625" style="2" bestFit="1" customWidth="1"/>
    <col min="3105" max="3105" width="8" style="2" bestFit="1" customWidth="1"/>
    <col min="3106" max="3106" width="4.7109375" style="2" bestFit="1" customWidth="1"/>
    <col min="3107" max="3107" width="7.42578125" style="2" bestFit="1" customWidth="1"/>
    <col min="3108" max="3108" width="13.5703125" style="2" bestFit="1" customWidth="1"/>
    <col min="3109" max="3109" width="10.85546875" style="2" bestFit="1" customWidth="1"/>
    <col min="3110" max="3329" width="8.85546875" style="2"/>
    <col min="3330" max="3330" width="3.5703125" style="2" bestFit="1" customWidth="1"/>
    <col min="3331" max="3331" width="21.28515625" style="2" bestFit="1" customWidth="1"/>
    <col min="3332" max="3332" width="11.28515625" style="2" bestFit="1" customWidth="1"/>
    <col min="3333" max="3334" width="4.7109375" style="2" bestFit="1" customWidth="1"/>
    <col min="3335" max="3335" width="7.5703125" style="2" bestFit="1" customWidth="1"/>
    <col min="3336" max="3338" width="10.5703125" style="2" bestFit="1" customWidth="1"/>
    <col min="3339" max="3339" width="6.140625" style="2" bestFit="1" customWidth="1"/>
    <col min="3340" max="3341" width="8.85546875" style="2" bestFit="1" customWidth="1"/>
    <col min="3342" max="3343" width="7.42578125" style="2" bestFit="1" customWidth="1"/>
    <col min="3344" max="3344" width="5.5703125" style="2" bestFit="1" customWidth="1"/>
    <col min="3345" max="3345" width="8" style="2" bestFit="1" customWidth="1"/>
    <col min="3346" max="3346" width="4" style="2" bestFit="1" customWidth="1"/>
    <col min="3347" max="3347" width="4.5703125" style="2" bestFit="1" customWidth="1"/>
    <col min="3348" max="3349" width="6" style="2" bestFit="1" customWidth="1"/>
    <col min="3350" max="3351" width="10.7109375" style="2" bestFit="1" customWidth="1"/>
    <col min="3352" max="3352" width="10.42578125" style="2" bestFit="1" customWidth="1"/>
    <col min="3353" max="3353" width="7.5703125" style="2" bestFit="1" customWidth="1"/>
    <col min="3354" max="3354" width="10" style="2" bestFit="1" customWidth="1"/>
    <col min="3355" max="3355" width="8" style="2" bestFit="1" customWidth="1"/>
    <col min="3356" max="3356" width="11.5703125" style="2" bestFit="1" customWidth="1"/>
    <col min="3357" max="3357" width="7.5703125" style="2" bestFit="1" customWidth="1"/>
    <col min="3358" max="3358" width="12.7109375" style="2" bestFit="1" customWidth="1"/>
    <col min="3359" max="3359" width="14.5703125" style="2" bestFit="1" customWidth="1"/>
    <col min="3360" max="3360" width="4.28515625" style="2" bestFit="1" customWidth="1"/>
    <col min="3361" max="3361" width="8" style="2" bestFit="1" customWidth="1"/>
    <col min="3362" max="3362" width="4.7109375" style="2" bestFit="1" customWidth="1"/>
    <col min="3363" max="3363" width="7.42578125" style="2" bestFit="1" customWidth="1"/>
    <col min="3364" max="3364" width="13.5703125" style="2" bestFit="1" customWidth="1"/>
    <col min="3365" max="3365" width="10.85546875" style="2" bestFit="1" customWidth="1"/>
    <col min="3366" max="3585" width="8.85546875" style="2"/>
    <col min="3586" max="3586" width="3.5703125" style="2" bestFit="1" customWidth="1"/>
    <col min="3587" max="3587" width="21.28515625" style="2" bestFit="1" customWidth="1"/>
    <col min="3588" max="3588" width="11.28515625" style="2" bestFit="1" customWidth="1"/>
    <col min="3589" max="3590" width="4.7109375" style="2" bestFit="1" customWidth="1"/>
    <col min="3591" max="3591" width="7.5703125" style="2" bestFit="1" customWidth="1"/>
    <col min="3592" max="3594" width="10.5703125" style="2" bestFit="1" customWidth="1"/>
    <col min="3595" max="3595" width="6.140625" style="2" bestFit="1" customWidth="1"/>
    <col min="3596" max="3597" width="8.85546875" style="2" bestFit="1" customWidth="1"/>
    <col min="3598" max="3599" width="7.42578125" style="2" bestFit="1" customWidth="1"/>
    <col min="3600" max="3600" width="5.5703125" style="2" bestFit="1" customWidth="1"/>
    <col min="3601" max="3601" width="8" style="2" bestFit="1" customWidth="1"/>
    <col min="3602" max="3602" width="4" style="2" bestFit="1" customWidth="1"/>
    <col min="3603" max="3603" width="4.5703125" style="2" bestFit="1" customWidth="1"/>
    <col min="3604" max="3605" width="6" style="2" bestFit="1" customWidth="1"/>
    <col min="3606" max="3607" width="10.7109375" style="2" bestFit="1" customWidth="1"/>
    <col min="3608" max="3608" width="10.42578125" style="2" bestFit="1" customWidth="1"/>
    <col min="3609" max="3609" width="7.5703125" style="2" bestFit="1" customWidth="1"/>
    <col min="3610" max="3610" width="10" style="2" bestFit="1" customWidth="1"/>
    <col min="3611" max="3611" width="8" style="2" bestFit="1" customWidth="1"/>
    <col min="3612" max="3612" width="11.5703125" style="2" bestFit="1" customWidth="1"/>
    <col min="3613" max="3613" width="7.5703125" style="2" bestFit="1" customWidth="1"/>
    <col min="3614" max="3614" width="12.7109375" style="2" bestFit="1" customWidth="1"/>
    <col min="3615" max="3615" width="14.5703125" style="2" bestFit="1" customWidth="1"/>
    <col min="3616" max="3616" width="4.28515625" style="2" bestFit="1" customWidth="1"/>
    <col min="3617" max="3617" width="8" style="2" bestFit="1" customWidth="1"/>
    <col min="3618" max="3618" width="4.7109375" style="2" bestFit="1" customWidth="1"/>
    <col min="3619" max="3619" width="7.42578125" style="2" bestFit="1" customWidth="1"/>
    <col min="3620" max="3620" width="13.5703125" style="2" bestFit="1" customWidth="1"/>
    <col min="3621" max="3621" width="10.85546875" style="2" bestFit="1" customWidth="1"/>
    <col min="3622" max="3841" width="8.85546875" style="2"/>
    <col min="3842" max="3842" width="3.5703125" style="2" bestFit="1" customWidth="1"/>
    <col min="3843" max="3843" width="21.28515625" style="2" bestFit="1" customWidth="1"/>
    <col min="3844" max="3844" width="11.28515625" style="2" bestFit="1" customWidth="1"/>
    <col min="3845" max="3846" width="4.7109375" style="2" bestFit="1" customWidth="1"/>
    <col min="3847" max="3847" width="7.5703125" style="2" bestFit="1" customWidth="1"/>
    <col min="3848" max="3850" width="10.5703125" style="2" bestFit="1" customWidth="1"/>
    <col min="3851" max="3851" width="6.140625" style="2" bestFit="1" customWidth="1"/>
    <col min="3852" max="3853" width="8.85546875" style="2" bestFit="1" customWidth="1"/>
    <col min="3854" max="3855" width="7.42578125" style="2" bestFit="1" customWidth="1"/>
    <col min="3856" max="3856" width="5.5703125" style="2" bestFit="1" customWidth="1"/>
    <col min="3857" max="3857" width="8" style="2" bestFit="1" customWidth="1"/>
    <col min="3858" max="3858" width="4" style="2" bestFit="1" customWidth="1"/>
    <col min="3859" max="3859" width="4.5703125" style="2" bestFit="1" customWidth="1"/>
    <col min="3860" max="3861" width="6" style="2" bestFit="1" customWidth="1"/>
    <col min="3862" max="3863" width="10.7109375" style="2" bestFit="1" customWidth="1"/>
    <col min="3864" max="3864" width="10.42578125" style="2" bestFit="1" customWidth="1"/>
    <col min="3865" max="3865" width="7.5703125" style="2" bestFit="1" customWidth="1"/>
    <col min="3866" max="3866" width="10" style="2" bestFit="1" customWidth="1"/>
    <col min="3867" max="3867" width="8" style="2" bestFit="1" customWidth="1"/>
    <col min="3868" max="3868" width="11.5703125" style="2" bestFit="1" customWidth="1"/>
    <col min="3869" max="3869" width="7.5703125" style="2" bestFit="1" customWidth="1"/>
    <col min="3870" max="3870" width="12.7109375" style="2" bestFit="1" customWidth="1"/>
    <col min="3871" max="3871" width="14.5703125" style="2" bestFit="1" customWidth="1"/>
    <col min="3872" max="3872" width="4.28515625" style="2" bestFit="1" customWidth="1"/>
    <col min="3873" max="3873" width="8" style="2" bestFit="1" customWidth="1"/>
    <col min="3874" max="3874" width="4.7109375" style="2" bestFit="1" customWidth="1"/>
    <col min="3875" max="3875" width="7.42578125" style="2" bestFit="1" customWidth="1"/>
    <col min="3876" max="3876" width="13.5703125" style="2" bestFit="1" customWidth="1"/>
    <col min="3877" max="3877" width="10.85546875" style="2" bestFit="1" customWidth="1"/>
    <col min="3878" max="4097" width="8.85546875" style="2"/>
    <col min="4098" max="4098" width="3.5703125" style="2" bestFit="1" customWidth="1"/>
    <col min="4099" max="4099" width="21.28515625" style="2" bestFit="1" customWidth="1"/>
    <col min="4100" max="4100" width="11.28515625" style="2" bestFit="1" customWidth="1"/>
    <col min="4101" max="4102" width="4.7109375" style="2" bestFit="1" customWidth="1"/>
    <col min="4103" max="4103" width="7.5703125" style="2" bestFit="1" customWidth="1"/>
    <col min="4104" max="4106" width="10.5703125" style="2" bestFit="1" customWidth="1"/>
    <col min="4107" max="4107" width="6.140625" style="2" bestFit="1" customWidth="1"/>
    <col min="4108" max="4109" width="8.85546875" style="2" bestFit="1" customWidth="1"/>
    <col min="4110" max="4111" width="7.42578125" style="2" bestFit="1" customWidth="1"/>
    <col min="4112" max="4112" width="5.5703125" style="2" bestFit="1" customWidth="1"/>
    <col min="4113" max="4113" width="8" style="2" bestFit="1" customWidth="1"/>
    <col min="4114" max="4114" width="4" style="2" bestFit="1" customWidth="1"/>
    <col min="4115" max="4115" width="4.5703125" style="2" bestFit="1" customWidth="1"/>
    <col min="4116" max="4117" width="6" style="2" bestFit="1" customWidth="1"/>
    <col min="4118" max="4119" width="10.7109375" style="2" bestFit="1" customWidth="1"/>
    <col min="4120" max="4120" width="10.42578125" style="2" bestFit="1" customWidth="1"/>
    <col min="4121" max="4121" width="7.5703125" style="2" bestFit="1" customWidth="1"/>
    <col min="4122" max="4122" width="10" style="2" bestFit="1" customWidth="1"/>
    <col min="4123" max="4123" width="8" style="2" bestFit="1" customWidth="1"/>
    <col min="4124" max="4124" width="11.5703125" style="2" bestFit="1" customWidth="1"/>
    <col min="4125" max="4125" width="7.5703125" style="2" bestFit="1" customWidth="1"/>
    <col min="4126" max="4126" width="12.7109375" style="2" bestFit="1" customWidth="1"/>
    <col min="4127" max="4127" width="14.5703125" style="2" bestFit="1" customWidth="1"/>
    <col min="4128" max="4128" width="4.28515625" style="2" bestFit="1" customWidth="1"/>
    <col min="4129" max="4129" width="8" style="2" bestFit="1" customWidth="1"/>
    <col min="4130" max="4130" width="4.7109375" style="2" bestFit="1" customWidth="1"/>
    <col min="4131" max="4131" width="7.42578125" style="2" bestFit="1" customWidth="1"/>
    <col min="4132" max="4132" width="13.5703125" style="2" bestFit="1" customWidth="1"/>
    <col min="4133" max="4133" width="10.85546875" style="2" bestFit="1" customWidth="1"/>
    <col min="4134" max="4353" width="8.85546875" style="2"/>
    <col min="4354" max="4354" width="3.5703125" style="2" bestFit="1" customWidth="1"/>
    <col min="4355" max="4355" width="21.28515625" style="2" bestFit="1" customWidth="1"/>
    <col min="4356" max="4356" width="11.28515625" style="2" bestFit="1" customWidth="1"/>
    <col min="4357" max="4358" width="4.7109375" style="2" bestFit="1" customWidth="1"/>
    <col min="4359" max="4359" width="7.5703125" style="2" bestFit="1" customWidth="1"/>
    <col min="4360" max="4362" width="10.5703125" style="2" bestFit="1" customWidth="1"/>
    <col min="4363" max="4363" width="6.140625" style="2" bestFit="1" customWidth="1"/>
    <col min="4364" max="4365" width="8.85546875" style="2" bestFit="1" customWidth="1"/>
    <col min="4366" max="4367" width="7.42578125" style="2" bestFit="1" customWidth="1"/>
    <col min="4368" max="4368" width="5.5703125" style="2" bestFit="1" customWidth="1"/>
    <col min="4369" max="4369" width="8" style="2" bestFit="1" customWidth="1"/>
    <col min="4370" max="4370" width="4" style="2" bestFit="1" customWidth="1"/>
    <col min="4371" max="4371" width="4.5703125" style="2" bestFit="1" customWidth="1"/>
    <col min="4372" max="4373" width="6" style="2" bestFit="1" customWidth="1"/>
    <col min="4374" max="4375" width="10.7109375" style="2" bestFit="1" customWidth="1"/>
    <col min="4376" max="4376" width="10.42578125" style="2" bestFit="1" customWidth="1"/>
    <col min="4377" max="4377" width="7.5703125" style="2" bestFit="1" customWidth="1"/>
    <col min="4378" max="4378" width="10" style="2" bestFit="1" customWidth="1"/>
    <col min="4379" max="4379" width="8" style="2" bestFit="1" customWidth="1"/>
    <col min="4380" max="4380" width="11.5703125" style="2" bestFit="1" customWidth="1"/>
    <col min="4381" max="4381" width="7.5703125" style="2" bestFit="1" customWidth="1"/>
    <col min="4382" max="4382" width="12.7109375" style="2" bestFit="1" customWidth="1"/>
    <col min="4383" max="4383" width="14.5703125" style="2" bestFit="1" customWidth="1"/>
    <col min="4384" max="4384" width="4.28515625" style="2" bestFit="1" customWidth="1"/>
    <col min="4385" max="4385" width="8" style="2" bestFit="1" customWidth="1"/>
    <col min="4386" max="4386" width="4.7109375" style="2" bestFit="1" customWidth="1"/>
    <col min="4387" max="4387" width="7.42578125" style="2" bestFit="1" customWidth="1"/>
    <col min="4388" max="4388" width="13.5703125" style="2" bestFit="1" customWidth="1"/>
    <col min="4389" max="4389" width="10.85546875" style="2" bestFit="1" customWidth="1"/>
    <col min="4390" max="4609" width="8.85546875" style="2"/>
    <col min="4610" max="4610" width="3.5703125" style="2" bestFit="1" customWidth="1"/>
    <col min="4611" max="4611" width="21.28515625" style="2" bestFit="1" customWidth="1"/>
    <col min="4612" max="4612" width="11.28515625" style="2" bestFit="1" customWidth="1"/>
    <col min="4613" max="4614" width="4.7109375" style="2" bestFit="1" customWidth="1"/>
    <col min="4615" max="4615" width="7.5703125" style="2" bestFit="1" customWidth="1"/>
    <col min="4616" max="4618" width="10.5703125" style="2" bestFit="1" customWidth="1"/>
    <col min="4619" max="4619" width="6.140625" style="2" bestFit="1" customWidth="1"/>
    <col min="4620" max="4621" width="8.85546875" style="2" bestFit="1" customWidth="1"/>
    <col min="4622" max="4623" width="7.42578125" style="2" bestFit="1" customWidth="1"/>
    <col min="4624" max="4624" width="5.5703125" style="2" bestFit="1" customWidth="1"/>
    <col min="4625" max="4625" width="8" style="2" bestFit="1" customWidth="1"/>
    <col min="4626" max="4626" width="4" style="2" bestFit="1" customWidth="1"/>
    <col min="4627" max="4627" width="4.5703125" style="2" bestFit="1" customWidth="1"/>
    <col min="4628" max="4629" width="6" style="2" bestFit="1" customWidth="1"/>
    <col min="4630" max="4631" width="10.7109375" style="2" bestFit="1" customWidth="1"/>
    <col min="4632" max="4632" width="10.42578125" style="2" bestFit="1" customWidth="1"/>
    <col min="4633" max="4633" width="7.5703125" style="2" bestFit="1" customWidth="1"/>
    <col min="4634" max="4634" width="10" style="2" bestFit="1" customWidth="1"/>
    <col min="4635" max="4635" width="8" style="2" bestFit="1" customWidth="1"/>
    <col min="4636" max="4636" width="11.5703125" style="2" bestFit="1" customWidth="1"/>
    <col min="4637" max="4637" width="7.5703125" style="2" bestFit="1" customWidth="1"/>
    <col min="4638" max="4638" width="12.7109375" style="2" bestFit="1" customWidth="1"/>
    <col min="4639" max="4639" width="14.5703125" style="2" bestFit="1" customWidth="1"/>
    <col min="4640" max="4640" width="4.28515625" style="2" bestFit="1" customWidth="1"/>
    <col min="4641" max="4641" width="8" style="2" bestFit="1" customWidth="1"/>
    <col min="4642" max="4642" width="4.7109375" style="2" bestFit="1" customWidth="1"/>
    <col min="4643" max="4643" width="7.42578125" style="2" bestFit="1" customWidth="1"/>
    <col min="4644" max="4644" width="13.5703125" style="2" bestFit="1" customWidth="1"/>
    <col min="4645" max="4645" width="10.85546875" style="2" bestFit="1" customWidth="1"/>
    <col min="4646" max="4865" width="8.85546875" style="2"/>
    <col min="4866" max="4866" width="3.5703125" style="2" bestFit="1" customWidth="1"/>
    <col min="4867" max="4867" width="21.28515625" style="2" bestFit="1" customWidth="1"/>
    <col min="4868" max="4868" width="11.28515625" style="2" bestFit="1" customWidth="1"/>
    <col min="4869" max="4870" width="4.7109375" style="2" bestFit="1" customWidth="1"/>
    <col min="4871" max="4871" width="7.5703125" style="2" bestFit="1" customWidth="1"/>
    <col min="4872" max="4874" width="10.5703125" style="2" bestFit="1" customWidth="1"/>
    <col min="4875" max="4875" width="6.140625" style="2" bestFit="1" customWidth="1"/>
    <col min="4876" max="4877" width="8.85546875" style="2" bestFit="1" customWidth="1"/>
    <col min="4878" max="4879" width="7.42578125" style="2" bestFit="1" customWidth="1"/>
    <col min="4880" max="4880" width="5.5703125" style="2" bestFit="1" customWidth="1"/>
    <col min="4881" max="4881" width="8" style="2" bestFit="1" customWidth="1"/>
    <col min="4882" max="4882" width="4" style="2" bestFit="1" customWidth="1"/>
    <col min="4883" max="4883" width="4.5703125" style="2" bestFit="1" customWidth="1"/>
    <col min="4884" max="4885" width="6" style="2" bestFit="1" customWidth="1"/>
    <col min="4886" max="4887" width="10.7109375" style="2" bestFit="1" customWidth="1"/>
    <col min="4888" max="4888" width="10.42578125" style="2" bestFit="1" customWidth="1"/>
    <col min="4889" max="4889" width="7.5703125" style="2" bestFit="1" customWidth="1"/>
    <col min="4890" max="4890" width="10" style="2" bestFit="1" customWidth="1"/>
    <col min="4891" max="4891" width="8" style="2" bestFit="1" customWidth="1"/>
    <col min="4892" max="4892" width="11.5703125" style="2" bestFit="1" customWidth="1"/>
    <col min="4893" max="4893" width="7.5703125" style="2" bestFit="1" customWidth="1"/>
    <col min="4894" max="4894" width="12.7109375" style="2" bestFit="1" customWidth="1"/>
    <col min="4895" max="4895" width="14.5703125" style="2" bestFit="1" customWidth="1"/>
    <col min="4896" max="4896" width="4.28515625" style="2" bestFit="1" customWidth="1"/>
    <col min="4897" max="4897" width="8" style="2" bestFit="1" customWidth="1"/>
    <col min="4898" max="4898" width="4.7109375" style="2" bestFit="1" customWidth="1"/>
    <col min="4899" max="4899" width="7.42578125" style="2" bestFit="1" customWidth="1"/>
    <col min="4900" max="4900" width="13.5703125" style="2" bestFit="1" customWidth="1"/>
    <col min="4901" max="4901" width="10.85546875" style="2" bestFit="1" customWidth="1"/>
    <col min="4902" max="5121" width="8.85546875" style="2"/>
    <col min="5122" max="5122" width="3.5703125" style="2" bestFit="1" customWidth="1"/>
    <col min="5123" max="5123" width="21.28515625" style="2" bestFit="1" customWidth="1"/>
    <col min="5124" max="5124" width="11.28515625" style="2" bestFit="1" customWidth="1"/>
    <col min="5125" max="5126" width="4.7109375" style="2" bestFit="1" customWidth="1"/>
    <col min="5127" max="5127" width="7.5703125" style="2" bestFit="1" customWidth="1"/>
    <col min="5128" max="5130" width="10.5703125" style="2" bestFit="1" customWidth="1"/>
    <col min="5131" max="5131" width="6.140625" style="2" bestFit="1" customWidth="1"/>
    <col min="5132" max="5133" width="8.85546875" style="2" bestFit="1" customWidth="1"/>
    <col min="5134" max="5135" width="7.42578125" style="2" bestFit="1" customWidth="1"/>
    <col min="5136" max="5136" width="5.5703125" style="2" bestFit="1" customWidth="1"/>
    <col min="5137" max="5137" width="8" style="2" bestFit="1" customWidth="1"/>
    <col min="5138" max="5138" width="4" style="2" bestFit="1" customWidth="1"/>
    <col min="5139" max="5139" width="4.5703125" style="2" bestFit="1" customWidth="1"/>
    <col min="5140" max="5141" width="6" style="2" bestFit="1" customWidth="1"/>
    <col min="5142" max="5143" width="10.7109375" style="2" bestFit="1" customWidth="1"/>
    <col min="5144" max="5144" width="10.42578125" style="2" bestFit="1" customWidth="1"/>
    <col min="5145" max="5145" width="7.5703125" style="2" bestFit="1" customWidth="1"/>
    <col min="5146" max="5146" width="10" style="2" bestFit="1" customWidth="1"/>
    <col min="5147" max="5147" width="8" style="2" bestFit="1" customWidth="1"/>
    <col min="5148" max="5148" width="11.5703125" style="2" bestFit="1" customWidth="1"/>
    <col min="5149" max="5149" width="7.5703125" style="2" bestFit="1" customWidth="1"/>
    <col min="5150" max="5150" width="12.7109375" style="2" bestFit="1" customWidth="1"/>
    <col min="5151" max="5151" width="14.5703125" style="2" bestFit="1" customWidth="1"/>
    <col min="5152" max="5152" width="4.28515625" style="2" bestFit="1" customWidth="1"/>
    <col min="5153" max="5153" width="8" style="2" bestFit="1" customWidth="1"/>
    <col min="5154" max="5154" width="4.7109375" style="2" bestFit="1" customWidth="1"/>
    <col min="5155" max="5155" width="7.42578125" style="2" bestFit="1" customWidth="1"/>
    <col min="5156" max="5156" width="13.5703125" style="2" bestFit="1" customWidth="1"/>
    <col min="5157" max="5157" width="10.85546875" style="2" bestFit="1" customWidth="1"/>
    <col min="5158" max="5377" width="8.85546875" style="2"/>
    <col min="5378" max="5378" width="3.5703125" style="2" bestFit="1" customWidth="1"/>
    <col min="5379" max="5379" width="21.28515625" style="2" bestFit="1" customWidth="1"/>
    <col min="5380" max="5380" width="11.28515625" style="2" bestFit="1" customWidth="1"/>
    <col min="5381" max="5382" width="4.7109375" style="2" bestFit="1" customWidth="1"/>
    <col min="5383" max="5383" width="7.5703125" style="2" bestFit="1" customWidth="1"/>
    <col min="5384" max="5386" width="10.5703125" style="2" bestFit="1" customWidth="1"/>
    <col min="5387" max="5387" width="6.140625" style="2" bestFit="1" customWidth="1"/>
    <col min="5388" max="5389" width="8.85546875" style="2" bestFit="1" customWidth="1"/>
    <col min="5390" max="5391" width="7.42578125" style="2" bestFit="1" customWidth="1"/>
    <col min="5392" max="5392" width="5.5703125" style="2" bestFit="1" customWidth="1"/>
    <col min="5393" max="5393" width="8" style="2" bestFit="1" customWidth="1"/>
    <col min="5394" max="5394" width="4" style="2" bestFit="1" customWidth="1"/>
    <col min="5395" max="5395" width="4.5703125" style="2" bestFit="1" customWidth="1"/>
    <col min="5396" max="5397" width="6" style="2" bestFit="1" customWidth="1"/>
    <col min="5398" max="5399" width="10.7109375" style="2" bestFit="1" customWidth="1"/>
    <col min="5400" max="5400" width="10.42578125" style="2" bestFit="1" customWidth="1"/>
    <col min="5401" max="5401" width="7.5703125" style="2" bestFit="1" customWidth="1"/>
    <col min="5402" max="5402" width="10" style="2" bestFit="1" customWidth="1"/>
    <col min="5403" max="5403" width="8" style="2" bestFit="1" customWidth="1"/>
    <col min="5404" max="5404" width="11.5703125" style="2" bestFit="1" customWidth="1"/>
    <col min="5405" max="5405" width="7.5703125" style="2" bestFit="1" customWidth="1"/>
    <col min="5406" max="5406" width="12.7109375" style="2" bestFit="1" customWidth="1"/>
    <col min="5407" max="5407" width="14.5703125" style="2" bestFit="1" customWidth="1"/>
    <col min="5408" max="5408" width="4.28515625" style="2" bestFit="1" customWidth="1"/>
    <col min="5409" max="5409" width="8" style="2" bestFit="1" customWidth="1"/>
    <col min="5410" max="5410" width="4.7109375" style="2" bestFit="1" customWidth="1"/>
    <col min="5411" max="5411" width="7.42578125" style="2" bestFit="1" customWidth="1"/>
    <col min="5412" max="5412" width="13.5703125" style="2" bestFit="1" customWidth="1"/>
    <col min="5413" max="5413" width="10.85546875" style="2" bestFit="1" customWidth="1"/>
    <col min="5414" max="5633" width="8.85546875" style="2"/>
    <col min="5634" max="5634" width="3.5703125" style="2" bestFit="1" customWidth="1"/>
    <col min="5635" max="5635" width="21.28515625" style="2" bestFit="1" customWidth="1"/>
    <col min="5636" max="5636" width="11.28515625" style="2" bestFit="1" customWidth="1"/>
    <col min="5637" max="5638" width="4.7109375" style="2" bestFit="1" customWidth="1"/>
    <col min="5639" max="5639" width="7.5703125" style="2" bestFit="1" customWidth="1"/>
    <col min="5640" max="5642" width="10.5703125" style="2" bestFit="1" customWidth="1"/>
    <col min="5643" max="5643" width="6.140625" style="2" bestFit="1" customWidth="1"/>
    <col min="5644" max="5645" width="8.85546875" style="2" bestFit="1" customWidth="1"/>
    <col min="5646" max="5647" width="7.42578125" style="2" bestFit="1" customWidth="1"/>
    <col min="5648" max="5648" width="5.5703125" style="2" bestFit="1" customWidth="1"/>
    <col min="5649" max="5649" width="8" style="2" bestFit="1" customWidth="1"/>
    <col min="5650" max="5650" width="4" style="2" bestFit="1" customWidth="1"/>
    <col min="5651" max="5651" width="4.5703125" style="2" bestFit="1" customWidth="1"/>
    <col min="5652" max="5653" width="6" style="2" bestFit="1" customWidth="1"/>
    <col min="5654" max="5655" width="10.7109375" style="2" bestFit="1" customWidth="1"/>
    <col min="5656" max="5656" width="10.42578125" style="2" bestFit="1" customWidth="1"/>
    <col min="5657" max="5657" width="7.5703125" style="2" bestFit="1" customWidth="1"/>
    <col min="5658" max="5658" width="10" style="2" bestFit="1" customWidth="1"/>
    <col min="5659" max="5659" width="8" style="2" bestFit="1" customWidth="1"/>
    <col min="5660" max="5660" width="11.5703125" style="2" bestFit="1" customWidth="1"/>
    <col min="5661" max="5661" width="7.5703125" style="2" bestFit="1" customWidth="1"/>
    <col min="5662" max="5662" width="12.7109375" style="2" bestFit="1" customWidth="1"/>
    <col min="5663" max="5663" width="14.5703125" style="2" bestFit="1" customWidth="1"/>
    <col min="5664" max="5664" width="4.28515625" style="2" bestFit="1" customWidth="1"/>
    <col min="5665" max="5665" width="8" style="2" bestFit="1" customWidth="1"/>
    <col min="5666" max="5666" width="4.7109375" style="2" bestFit="1" customWidth="1"/>
    <col min="5667" max="5667" width="7.42578125" style="2" bestFit="1" customWidth="1"/>
    <col min="5668" max="5668" width="13.5703125" style="2" bestFit="1" customWidth="1"/>
    <col min="5669" max="5669" width="10.85546875" style="2" bestFit="1" customWidth="1"/>
    <col min="5670" max="5889" width="8.85546875" style="2"/>
    <col min="5890" max="5890" width="3.5703125" style="2" bestFit="1" customWidth="1"/>
    <col min="5891" max="5891" width="21.28515625" style="2" bestFit="1" customWidth="1"/>
    <col min="5892" max="5892" width="11.28515625" style="2" bestFit="1" customWidth="1"/>
    <col min="5893" max="5894" width="4.7109375" style="2" bestFit="1" customWidth="1"/>
    <col min="5895" max="5895" width="7.5703125" style="2" bestFit="1" customWidth="1"/>
    <col min="5896" max="5898" width="10.5703125" style="2" bestFit="1" customWidth="1"/>
    <col min="5899" max="5899" width="6.140625" style="2" bestFit="1" customWidth="1"/>
    <col min="5900" max="5901" width="8.85546875" style="2" bestFit="1" customWidth="1"/>
    <col min="5902" max="5903" width="7.42578125" style="2" bestFit="1" customWidth="1"/>
    <col min="5904" max="5904" width="5.5703125" style="2" bestFit="1" customWidth="1"/>
    <col min="5905" max="5905" width="8" style="2" bestFit="1" customWidth="1"/>
    <col min="5906" max="5906" width="4" style="2" bestFit="1" customWidth="1"/>
    <col min="5907" max="5907" width="4.5703125" style="2" bestFit="1" customWidth="1"/>
    <col min="5908" max="5909" width="6" style="2" bestFit="1" customWidth="1"/>
    <col min="5910" max="5911" width="10.7109375" style="2" bestFit="1" customWidth="1"/>
    <col min="5912" max="5912" width="10.42578125" style="2" bestFit="1" customWidth="1"/>
    <col min="5913" max="5913" width="7.5703125" style="2" bestFit="1" customWidth="1"/>
    <col min="5914" max="5914" width="10" style="2" bestFit="1" customWidth="1"/>
    <col min="5915" max="5915" width="8" style="2" bestFit="1" customWidth="1"/>
    <col min="5916" max="5916" width="11.5703125" style="2" bestFit="1" customWidth="1"/>
    <col min="5917" max="5917" width="7.5703125" style="2" bestFit="1" customWidth="1"/>
    <col min="5918" max="5918" width="12.7109375" style="2" bestFit="1" customWidth="1"/>
    <col min="5919" max="5919" width="14.5703125" style="2" bestFit="1" customWidth="1"/>
    <col min="5920" max="5920" width="4.28515625" style="2" bestFit="1" customWidth="1"/>
    <col min="5921" max="5921" width="8" style="2" bestFit="1" customWidth="1"/>
    <col min="5922" max="5922" width="4.7109375" style="2" bestFit="1" customWidth="1"/>
    <col min="5923" max="5923" width="7.42578125" style="2" bestFit="1" customWidth="1"/>
    <col min="5924" max="5924" width="13.5703125" style="2" bestFit="1" customWidth="1"/>
    <col min="5925" max="5925" width="10.85546875" style="2" bestFit="1" customWidth="1"/>
    <col min="5926" max="6145" width="8.85546875" style="2"/>
    <col min="6146" max="6146" width="3.5703125" style="2" bestFit="1" customWidth="1"/>
    <col min="6147" max="6147" width="21.28515625" style="2" bestFit="1" customWidth="1"/>
    <col min="6148" max="6148" width="11.28515625" style="2" bestFit="1" customWidth="1"/>
    <col min="6149" max="6150" width="4.7109375" style="2" bestFit="1" customWidth="1"/>
    <col min="6151" max="6151" width="7.5703125" style="2" bestFit="1" customWidth="1"/>
    <col min="6152" max="6154" width="10.5703125" style="2" bestFit="1" customWidth="1"/>
    <col min="6155" max="6155" width="6.140625" style="2" bestFit="1" customWidth="1"/>
    <col min="6156" max="6157" width="8.85546875" style="2" bestFit="1" customWidth="1"/>
    <col min="6158" max="6159" width="7.42578125" style="2" bestFit="1" customWidth="1"/>
    <col min="6160" max="6160" width="5.5703125" style="2" bestFit="1" customWidth="1"/>
    <col min="6161" max="6161" width="8" style="2" bestFit="1" customWidth="1"/>
    <col min="6162" max="6162" width="4" style="2" bestFit="1" customWidth="1"/>
    <col min="6163" max="6163" width="4.5703125" style="2" bestFit="1" customWidth="1"/>
    <col min="6164" max="6165" width="6" style="2" bestFit="1" customWidth="1"/>
    <col min="6166" max="6167" width="10.7109375" style="2" bestFit="1" customWidth="1"/>
    <col min="6168" max="6168" width="10.42578125" style="2" bestFit="1" customWidth="1"/>
    <col min="6169" max="6169" width="7.5703125" style="2" bestFit="1" customWidth="1"/>
    <col min="6170" max="6170" width="10" style="2" bestFit="1" customWidth="1"/>
    <col min="6171" max="6171" width="8" style="2" bestFit="1" customWidth="1"/>
    <col min="6172" max="6172" width="11.5703125" style="2" bestFit="1" customWidth="1"/>
    <col min="6173" max="6173" width="7.5703125" style="2" bestFit="1" customWidth="1"/>
    <col min="6174" max="6174" width="12.7109375" style="2" bestFit="1" customWidth="1"/>
    <col min="6175" max="6175" width="14.5703125" style="2" bestFit="1" customWidth="1"/>
    <col min="6176" max="6176" width="4.28515625" style="2" bestFit="1" customWidth="1"/>
    <col min="6177" max="6177" width="8" style="2" bestFit="1" customWidth="1"/>
    <col min="6178" max="6178" width="4.7109375" style="2" bestFit="1" customWidth="1"/>
    <col min="6179" max="6179" width="7.42578125" style="2" bestFit="1" customWidth="1"/>
    <col min="6180" max="6180" width="13.5703125" style="2" bestFit="1" customWidth="1"/>
    <col min="6181" max="6181" width="10.85546875" style="2" bestFit="1" customWidth="1"/>
    <col min="6182" max="6401" width="8.85546875" style="2"/>
    <col min="6402" max="6402" width="3.5703125" style="2" bestFit="1" customWidth="1"/>
    <col min="6403" max="6403" width="21.28515625" style="2" bestFit="1" customWidth="1"/>
    <col min="6404" max="6404" width="11.28515625" style="2" bestFit="1" customWidth="1"/>
    <col min="6405" max="6406" width="4.7109375" style="2" bestFit="1" customWidth="1"/>
    <col min="6407" max="6407" width="7.5703125" style="2" bestFit="1" customWidth="1"/>
    <col min="6408" max="6410" width="10.5703125" style="2" bestFit="1" customWidth="1"/>
    <col min="6411" max="6411" width="6.140625" style="2" bestFit="1" customWidth="1"/>
    <col min="6412" max="6413" width="8.85546875" style="2" bestFit="1" customWidth="1"/>
    <col min="6414" max="6415" width="7.42578125" style="2" bestFit="1" customWidth="1"/>
    <col min="6416" max="6416" width="5.5703125" style="2" bestFit="1" customWidth="1"/>
    <col min="6417" max="6417" width="8" style="2" bestFit="1" customWidth="1"/>
    <col min="6418" max="6418" width="4" style="2" bestFit="1" customWidth="1"/>
    <col min="6419" max="6419" width="4.5703125" style="2" bestFit="1" customWidth="1"/>
    <col min="6420" max="6421" width="6" style="2" bestFit="1" customWidth="1"/>
    <col min="6422" max="6423" width="10.7109375" style="2" bestFit="1" customWidth="1"/>
    <col min="6424" max="6424" width="10.42578125" style="2" bestFit="1" customWidth="1"/>
    <col min="6425" max="6425" width="7.5703125" style="2" bestFit="1" customWidth="1"/>
    <col min="6426" max="6426" width="10" style="2" bestFit="1" customWidth="1"/>
    <col min="6427" max="6427" width="8" style="2" bestFit="1" customWidth="1"/>
    <col min="6428" max="6428" width="11.5703125" style="2" bestFit="1" customWidth="1"/>
    <col min="6429" max="6429" width="7.5703125" style="2" bestFit="1" customWidth="1"/>
    <col min="6430" max="6430" width="12.7109375" style="2" bestFit="1" customWidth="1"/>
    <col min="6431" max="6431" width="14.5703125" style="2" bestFit="1" customWidth="1"/>
    <col min="6432" max="6432" width="4.28515625" style="2" bestFit="1" customWidth="1"/>
    <col min="6433" max="6433" width="8" style="2" bestFit="1" customWidth="1"/>
    <col min="6434" max="6434" width="4.7109375" style="2" bestFit="1" customWidth="1"/>
    <col min="6435" max="6435" width="7.42578125" style="2" bestFit="1" customWidth="1"/>
    <col min="6436" max="6436" width="13.5703125" style="2" bestFit="1" customWidth="1"/>
    <col min="6437" max="6437" width="10.85546875" style="2" bestFit="1" customWidth="1"/>
    <col min="6438" max="6657" width="8.85546875" style="2"/>
    <col min="6658" max="6658" width="3.5703125" style="2" bestFit="1" customWidth="1"/>
    <col min="6659" max="6659" width="21.28515625" style="2" bestFit="1" customWidth="1"/>
    <col min="6660" max="6660" width="11.28515625" style="2" bestFit="1" customWidth="1"/>
    <col min="6661" max="6662" width="4.7109375" style="2" bestFit="1" customWidth="1"/>
    <col min="6663" max="6663" width="7.5703125" style="2" bestFit="1" customWidth="1"/>
    <col min="6664" max="6666" width="10.5703125" style="2" bestFit="1" customWidth="1"/>
    <col min="6667" max="6667" width="6.140625" style="2" bestFit="1" customWidth="1"/>
    <col min="6668" max="6669" width="8.85546875" style="2" bestFit="1" customWidth="1"/>
    <col min="6670" max="6671" width="7.42578125" style="2" bestFit="1" customWidth="1"/>
    <col min="6672" max="6672" width="5.5703125" style="2" bestFit="1" customWidth="1"/>
    <col min="6673" max="6673" width="8" style="2" bestFit="1" customWidth="1"/>
    <col min="6674" max="6674" width="4" style="2" bestFit="1" customWidth="1"/>
    <col min="6675" max="6675" width="4.5703125" style="2" bestFit="1" customWidth="1"/>
    <col min="6676" max="6677" width="6" style="2" bestFit="1" customWidth="1"/>
    <col min="6678" max="6679" width="10.7109375" style="2" bestFit="1" customWidth="1"/>
    <col min="6680" max="6680" width="10.42578125" style="2" bestFit="1" customWidth="1"/>
    <col min="6681" max="6681" width="7.5703125" style="2" bestFit="1" customWidth="1"/>
    <col min="6682" max="6682" width="10" style="2" bestFit="1" customWidth="1"/>
    <col min="6683" max="6683" width="8" style="2" bestFit="1" customWidth="1"/>
    <col min="6684" max="6684" width="11.5703125" style="2" bestFit="1" customWidth="1"/>
    <col min="6685" max="6685" width="7.5703125" style="2" bestFit="1" customWidth="1"/>
    <col min="6686" max="6686" width="12.7109375" style="2" bestFit="1" customWidth="1"/>
    <col min="6687" max="6687" width="14.5703125" style="2" bestFit="1" customWidth="1"/>
    <col min="6688" max="6688" width="4.28515625" style="2" bestFit="1" customWidth="1"/>
    <col min="6689" max="6689" width="8" style="2" bestFit="1" customWidth="1"/>
    <col min="6690" max="6690" width="4.7109375" style="2" bestFit="1" customWidth="1"/>
    <col min="6691" max="6691" width="7.42578125" style="2" bestFit="1" customWidth="1"/>
    <col min="6692" max="6692" width="13.5703125" style="2" bestFit="1" customWidth="1"/>
    <col min="6693" max="6693" width="10.85546875" style="2" bestFit="1" customWidth="1"/>
    <col min="6694" max="6913" width="8.85546875" style="2"/>
    <col min="6914" max="6914" width="3.5703125" style="2" bestFit="1" customWidth="1"/>
    <col min="6915" max="6915" width="21.28515625" style="2" bestFit="1" customWidth="1"/>
    <col min="6916" max="6916" width="11.28515625" style="2" bestFit="1" customWidth="1"/>
    <col min="6917" max="6918" width="4.7109375" style="2" bestFit="1" customWidth="1"/>
    <col min="6919" max="6919" width="7.5703125" style="2" bestFit="1" customWidth="1"/>
    <col min="6920" max="6922" width="10.5703125" style="2" bestFit="1" customWidth="1"/>
    <col min="6923" max="6923" width="6.140625" style="2" bestFit="1" customWidth="1"/>
    <col min="6924" max="6925" width="8.85546875" style="2" bestFit="1" customWidth="1"/>
    <col min="6926" max="6927" width="7.42578125" style="2" bestFit="1" customWidth="1"/>
    <col min="6928" max="6928" width="5.5703125" style="2" bestFit="1" customWidth="1"/>
    <col min="6929" max="6929" width="8" style="2" bestFit="1" customWidth="1"/>
    <col min="6930" max="6930" width="4" style="2" bestFit="1" customWidth="1"/>
    <col min="6931" max="6931" width="4.5703125" style="2" bestFit="1" customWidth="1"/>
    <col min="6932" max="6933" width="6" style="2" bestFit="1" customWidth="1"/>
    <col min="6934" max="6935" width="10.7109375" style="2" bestFit="1" customWidth="1"/>
    <col min="6936" max="6936" width="10.42578125" style="2" bestFit="1" customWidth="1"/>
    <col min="6937" max="6937" width="7.5703125" style="2" bestFit="1" customWidth="1"/>
    <col min="6938" max="6938" width="10" style="2" bestFit="1" customWidth="1"/>
    <col min="6939" max="6939" width="8" style="2" bestFit="1" customWidth="1"/>
    <col min="6940" max="6940" width="11.5703125" style="2" bestFit="1" customWidth="1"/>
    <col min="6941" max="6941" width="7.5703125" style="2" bestFit="1" customWidth="1"/>
    <col min="6942" max="6942" width="12.7109375" style="2" bestFit="1" customWidth="1"/>
    <col min="6943" max="6943" width="14.5703125" style="2" bestFit="1" customWidth="1"/>
    <col min="6944" max="6944" width="4.28515625" style="2" bestFit="1" customWidth="1"/>
    <col min="6945" max="6945" width="8" style="2" bestFit="1" customWidth="1"/>
    <col min="6946" max="6946" width="4.7109375" style="2" bestFit="1" customWidth="1"/>
    <col min="6947" max="6947" width="7.42578125" style="2" bestFit="1" customWidth="1"/>
    <col min="6948" max="6948" width="13.5703125" style="2" bestFit="1" customWidth="1"/>
    <col min="6949" max="6949" width="10.85546875" style="2" bestFit="1" customWidth="1"/>
    <col min="6950" max="7169" width="8.85546875" style="2"/>
    <col min="7170" max="7170" width="3.5703125" style="2" bestFit="1" customWidth="1"/>
    <col min="7171" max="7171" width="21.28515625" style="2" bestFit="1" customWidth="1"/>
    <col min="7172" max="7172" width="11.28515625" style="2" bestFit="1" customWidth="1"/>
    <col min="7173" max="7174" width="4.7109375" style="2" bestFit="1" customWidth="1"/>
    <col min="7175" max="7175" width="7.5703125" style="2" bestFit="1" customWidth="1"/>
    <col min="7176" max="7178" width="10.5703125" style="2" bestFit="1" customWidth="1"/>
    <col min="7179" max="7179" width="6.140625" style="2" bestFit="1" customWidth="1"/>
    <col min="7180" max="7181" width="8.85546875" style="2" bestFit="1" customWidth="1"/>
    <col min="7182" max="7183" width="7.42578125" style="2" bestFit="1" customWidth="1"/>
    <col min="7184" max="7184" width="5.5703125" style="2" bestFit="1" customWidth="1"/>
    <col min="7185" max="7185" width="8" style="2" bestFit="1" customWidth="1"/>
    <col min="7186" max="7186" width="4" style="2" bestFit="1" customWidth="1"/>
    <col min="7187" max="7187" width="4.5703125" style="2" bestFit="1" customWidth="1"/>
    <col min="7188" max="7189" width="6" style="2" bestFit="1" customWidth="1"/>
    <col min="7190" max="7191" width="10.7109375" style="2" bestFit="1" customWidth="1"/>
    <col min="7192" max="7192" width="10.42578125" style="2" bestFit="1" customWidth="1"/>
    <col min="7193" max="7193" width="7.5703125" style="2" bestFit="1" customWidth="1"/>
    <col min="7194" max="7194" width="10" style="2" bestFit="1" customWidth="1"/>
    <col min="7195" max="7195" width="8" style="2" bestFit="1" customWidth="1"/>
    <col min="7196" max="7196" width="11.5703125" style="2" bestFit="1" customWidth="1"/>
    <col min="7197" max="7197" width="7.5703125" style="2" bestFit="1" customWidth="1"/>
    <col min="7198" max="7198" width="12.7109375" style="2" bestFit="1" customWidth="1"/>
    <col min="7199" max="7199" width="14.5703125" style="2" bestFit="1" customWidth="1"/>
    <col min="7200" max="7200" width="4.28515625" style="2" bestFit="1" customWidth="1"/>
    <col min="7201" max="7201" width="8" style="2" bestFit="1" customWidth="1"/>
    <col min="7202" max="7202" width="4.7109375" style="2" bestFit="1" customWidth="1"/>
    <col min="7203" max="7203" width="7.42578125" style="2" bestFit="1" customWidth="1"/>
    <col min="7204" max="7204" width="13.5703125" style="2" bestFit="1" customWidth="1"/>
    <col min="7205" max="7205" width="10.85546875" style="2" bestFit="1" customWidth="1"/>
    <col min="7206" max="7425" width="8.85546875" style="2"/>
    <col min="7426" max="7426" width="3.5703125" style="2" bestFit="1" customWidth="1"/>
    <col min="7427" max="7427" width="21.28515625" style="2" bestFit="1" customWidth="1"/>
    <col min="7428" max="7428" width="11.28515625" style="2" bestFit="1" customWidth="1"/>
    <col min="7429" max="7430" width="4.7109375" style="2" bestFit="1" customWidth="1"/>
    <col min="7431" max="7431" width="7.5703125" style="2" bestFit="1" customWidth="1"/>
    <col min="7432" max="7434" width="10.5703125" style="2" bestFit="1" customWidth="1"/>
    <col min="7435" max="7435" width="6.140625" style="2" bestFit="1" customWidth="1"/>
    <col min="7436" max="7437" width="8.85546875" style="2" bestFit="1" customWidth="1"/>
    <col min="7438" max="7439" width="7.42578125" style="2" bestFit="1" customWidth="1"/>
    <col min="7440" max="7440" width="5.5703125" style="2" bestFit="1" customWidth="1"/>
    <col min="7441" max="7441" width="8" style="2" bestFit="1" customWidth="1"/>
    <col min="7442" max="7442" width="4" style="2" bestFit="1" customWidth="1"/>
    <col min="7443" max="7443" width="4.5703125" style="2" bestFit="1" customWidth="1"/>
    <col min="7444" max="7445" width="6" style="2" bestFit="1" customWidth="1"/>
    <col min="7446" max="7447" width="10.7109375" style="2" bestFit="1" customWidth="1"/>
    <col min="7448" max="7448" width="10.42578125" style="2" bestFit="1" customWidth="1"/>
    <col min="7449" max="7449" width="7.5703125" style="2" bestFit="1" customWidth="1"/>
    <col min="7450" max="7450" width="10" style="2" bestFit="1" customWidth="1"/>
    <col min="7451" max="7451" width="8" style="2" bestFit="1" customWidth="1"/>
    <col min="7452" max="7452" width="11.5703125" style="2" bestFit="1" customWidth="1"/>
    <col min="7453" max="7453" width="7.5703125" style="2" bestFit="1" customWidth="1"/>
    <col min="7454" max="7454" width="12.7109375" style="2" bestFit="1" customWidth="1"/>
    <col min="7455" max="7455" width="14.5703125" style="2" bestFit="1" customWidth="1"/>
    <col min="7456" max="7456" width="4.28515625" style="2" bestFit="1" customWidth="1"/>
    <col min="7457" max="7457" width="8" style="2" bestFit="1" customWidth="1"/>
    <col min="7458" max="7458" width="4.7109375" style="2" bestFit="1" customWidth="1"/>
    <col min="7459" max="7459" width="7.42578125" style="2" bestFit="1" customWidth="1"/>
    <col min="7460" max="7460" width="13.5703125" style="2" bestFit="1" customWidth="1"/>
    <col min="7461" max="7461" width="10.85546875" style="2" bestFit="1" customWidth="1"/>
    <col min="7462" max="7681" width="8.85546875" style="2"/>
    <col min="7682" max="7682" width="3.5703125" style="2" bestFit="1" customWidth="1"/>
    <col min="7683" max="7683" width="21.28515625" style="2" bestFit="1" customWidth="1"/>
    <col min="7684" max="7684" width="11.28515625" style="2" bestFit="1" customWidth="1"/>
    <col min="7685" max="7686" width="4.7109375" style="2" bestFit="1" customWidth="1"/>
    <col min="7687" max="7687" width="7.5703125" style="2" bestFit="1" customWidth="1"/>
    <col min="7688" max="7690" width="10.5703125" style="2" bestFit="1" customWidth="1"/>
    <col min="7691" max="7691" width="6.140625" style="2" bestFit="1" customWidth="1"/>
    <col min="7692" max="7693" width="8.85546875" style="2" bestFit="1" customWidth="1"/>
    <col min="7694" max="7695" width="7.42578125" style="2" bestFit="1" customWidth="1"/>
    <col min="7696" max="7696" width="5.5703125" style="2" bestFit="1" customWidth="1"/>
    <col min="7697" max="7697" width="8" style="2" bestFit="1" customWidth="1"/>
    <col min="7698" max="7698" width="4" style="2" bestFit="1" customWidth="1"/>
    <col min="7699" max="7699" width="4.5703125" style="2" bestFit="1" customWidth="1"/>
    <col min="7700" max="7701" width="6" style="2" bestFit="1" customWidth="1"/>
    <col min="7702" max="7703" width="10.7109375" style="2" bestFit="1" customWidth="1"/>
    <col min="7704" max="7704" width="10.42578125" style="2" bestFit="1" customWidth="1"/>
    <col min="7705" max="7705" width="7.5703125" style="2" bestFit="1" customWidth="1"/>
    <col min="7706" max="7706" width="10" style="2" bestFit="1" customWidth="1"/>
    <col min="7707" max="7707" width="8" style="2" bestFit="1" customWidth="1"/>
    <col min="7708" max="7708" width="11.5703125" style="2" bestFit="1" customWidth="1"/>
    <col min="7709" max="7709" width="7.5703125" style="2" bestFit="1" customWidth="1"/>
    <col min="7710" max="7710" width="12.7109375" style="2" bestFit="1" customWidth="1"/>
    <col min="7711" max="7711" width="14.5703125" style="2" bestFit="1" customWidth="1"/>
    <col min="7712" max="7712" width="4.28515625" style="2" bestFit="1" customWidth="1"/>
    <col min="7713" max="7713" width="8" style="2" bestFit="1" customWidth="1"/>
    <col min="7714" max="7714" width="4.7109375" style="2" bestFit="1" customWidth="1"/>
    <col min="7715" max="7715" width="7.42578125" style="2" bestFit="1" customWidth="1"/>
    <col min="7716" max="7716" width="13.5703125" style="2" bestFit="1" customWidth="1"/>
    <col min="7717" max="7717" width="10.85546875" style="2" bestFit="1" customWidth="1"/>
    <col min="7718" max="7937" width="8.85546875" style="2"/>
    <col min="7938" max="7938" width="3.5703125" style="2" bestFit="1" customWidth="1"/>
    <col min="7939" max="7939" width="21.28515625" style="2" bestFit="1" customWidth="1"/>
    <col min="7940" max="7940" width="11.28515625" style="2" bestFit="1" customWidth="1"/>
    <col min="7941" max="7942" width="4.7109375" style="2" bestFit="1" customWidth="1"/>
    <col min="7943" max="7943" width="7.5703125" style="2" bestFit="1" customWidth="1"/>
    <col min="7944" max="7946" width="10.5703125" style="2" bestFit="1" customWidth="1"/>
    <col min="7947" max="7947" width="6.140625" style="2" bestFit="1" customWidth="1"/>
    <col min="7948" max="7949" width="8.85546875" style="2" bestFit="1" customWidth="1"/>
    <col min="7950" max="7951" width="7.42578125" style="2" bestFit="1" customWidth="1"/>
    <col min="7952" max="7952" width="5.5703125" style="2" bestFit="1" customWidth="1"/>
    <col min="7953" max="7953" width="8" style="2" bestFit="1" customWidth="1"/>
    <col min="7954" max="7954" width="4" style="2" bestFit="1" customWidth="1"/>
    <col min="7955" max="7955" width="4.5703125" style="2" bestFit="1" customWidth="1"/>
    <col min="7956" max="7957" width="6" style="2" bestFit="1" customWidth="1"/>
    <col min="7958" max="7959" width="10.7109375" style="2" bestFit="1" customWidth="1"/>
    <col min="7960" max="7960" width="10.42578125" style="2" bestFit="1" customWidth="1"/>
    <col min="7961" max="7961" width="7.5703125" style="2" bestFit="1" customWidth="1"/>
    <col min="7962" max="7962" width="10" style="2" bestFit="1" customWidth="1"/>
    <col min="7963" max="7963" width="8" style="2" bestFit="1" customWidth="1"/>
    <col min="7964" max="7964" width="11.5703125" style="2" bestFit="1" customWidth="1"/>
    <col min="7965" max="7965" width="7.5703125" style="2" bestFit="1" customWidth="1"/>
    <col min="7966" max="7966" width="12.7109375" style="2" bestFit="1" customWidth="1"/>
    <col min="7967" max="7967" width="14.5703125" style="2" bestFit="1" customWidth="1"/>
    <col min="7968" max="7968" width="4.28515625" style="2" bestFit="1" customWidth="1"/>
    <col min="7969" max="7969" width="8" style="2" bestFit="1" customWidth="1"/>
    <col min="7970" max="7970" width="4.7109375" style="2" bestFit="1" customWidth="1"/>
    <col min="7971" max="7971" width="7.42578125" style="2" bestFit="1" customWidth="1"/>
    <col min="7972" max="7972" width="13.5703125" style="2" bestFit="1" customWidth="1"/>
    <col min="7973" max="7973" width="10.85546875" style="2" bestFit="1" customWidth="1"/>
    <col min="7974" max="8193" width="8.85546875" style="2"/>
    <col min="8194" max="8194" width="3.5703125" style="2" bestFit="1" customWidth="1"/>
    <col min="8195" max="8195" width="21.28515625" style="2" bestFit="1" customWidth="1"/>
    <col min="8196" max="8196" width="11.28515625" style="2" bestFit="1" customWidth="1"/>
    <col min="8197" max="8198" width="4.7109375" style="2" bestFit="1" customWidth="1"/>
    <col min="8199" max="8199" width="7.5703125" style="2" bestFit="1" customWidth="1"/>
    <col min="8200" max="8202" width="10.5703125" style="2" bestFit="1" customWidth="1"/>
    <col min="8203" max="8203" width="6.140625" style="2" bestFit="1" customWidth="1"/>
    <col min="8204" max="8205" width="8.85546875" style="2" bestFit="1" customWidth="1"/>
    <col min="8206" max="8207" width="7.42578125" style="2" bestFit="1" customWidth="1"/>
    <col min="8208" max="8208" width="5.5703125" style="2" bestFit="1" customWidth="1"/>
    <col min="8209" max="8209" width="8" style="2" bestFit="1" customWidth="1"/>
    <col min="8210" max="8210" width="4" style="2" bestFit="1" customWidth="1"/>
    <col min="8211" max="8211" width="4.5703125" style="2" bestFit="1" customWidth="1"/>
    <col min="8212" max="8213" width="6" style="2" bestFit="1" customWidth="1"/>
    <col min="8214" max="8215" width="10.7109375" style="2" bestFit="1" customWidth="1"/>
    <col min="8216" max="8216" width="10.42578125" style="2" bestFit="1" customWidth="1"/>
    <col min="8217" max="8217" width="7.5703125" style="2" bestFit="1" customWidth="1"/>
    <col min="8218" max="8218" width="10" style="2" bestFit="1" customWidth="1"/>
    <col min="8219" max="8219" width="8" style="2" bestFit="1" customWidth="1"/>
    <col min="8220" max="8220" width="11.5703125" style="2" bestFit="1" customWidth="1"/>
    <col min="8221" max="8221" width="7.5703125" style="2" bestFit="1" customWidth="1"/>
    <col min="8222" max="8222" width="12.7109375" style="2" bestFit="1" customWidth="1"/>
    <col min="8223" max="8223" width="14.5703125" style="2" bestFit="1" customWidth="1"/>
    <col min="8224" max="8224" width="4.28515625" style="2" bestFit="1" customWidth="1"/>
    <col min="8225" max="8225" width="8" style="2" bestFit="1" customWidth="1"/>
    <col min="8226" max="8226" width="4.7109375" style="2" bestFit="1" customWidth="1"/>
    <col min="8227" max="8227" width="7.42578125" style="2" bestFit="1" customWidth="1"/>
    <col min="8228" max="8228" width="13.5703125" style="2" bestFit="1" customWidth="1"/>
    <col min="8229" max="8229" width="10.85546875" style="2" bestFit="1" customWidth="1"/>
    <col min="8230" max="8449" width="8.85546875" style="2"/>
    <col min="8450" max="8450" width="3.5703125" style="2" bestFit="1" customWidth="1"/>
    <col min="8451" max="8451" width="21.28515625" style="2" bestFit="1" customWidth="1"/>
    <col min="8452" max="8452" width="11.28515625" style="2" bestFit="1" customWidth="1"/>
    <col min="8453" max="8454" width="4.7109375" style="2" bestFit="1" customWidth="1"/>
    <col min="8455" max="8455" width="7.5703125" style="2" bestFit="1" customWidth="1"/>
    <col min="8456" max="8458" width="10.5703125" style="2" bestFit="1" customWidth="1"/>
    <col min="8459" max="8459" width="6.140625" style="2" bestFit="1" customWidth="1"/>
    <col min="8460" max="8461" width="8.85546875" style="2" bestFit="1" customWidth="1"/>
    <col min="8462" max="8463" width="7.42578125" style="2" bestFit="1" customWidth="1"/>
    <col min="8464" max="8464" width="5.5703125" style="2" bestFit="1" customWidth="1"/>
    <col min="8465" max="8465" width="8" style="2" bestFit="1" customWidth="1"/>
    <col min="8466" max="8466" width="4" style="2" bestFit="1" customWidth="1"/>
    <col min="8467" max="8467" width="4.5703125" style="2" bestFit="1" customWidth="1"/>
    <col min="8468" max="8469" width="6" style="2" bestFit="1" customWidth="1"/>
    <col min="8470" max="8471" width="10.7109375" style="2" bestFit="1" customWidth="1"/>
    <col min="8472" max="8472" width="10.42578125" style="2" bestFit="1" customWidth="1"/>
    <col min="8473" max="8473" width="7.5703125" style="2" bestFit="1" customWidth="1"/>
    <col min="8474" max="8474" width="10" style="2" bestFit="1" customWidth="1"/>
    <col min="8475" max="8475" width="8" style="2" bestFit="1" customWidth="1"/>
    <col min="8476" max="8476" width="11.5703125" style="2" bestFit="1" customWidth="1"/>
    <col min="8477" max="8477" width="7.5703125" style="2" bestFit="1" customWidth="1"/>
    <col min="8478" max="8478" width="12.7109375" style="2" bestFit="1" customWidth="1"/>
    <col min="8479" max="8479" width="14.5703125" style="2" bestFit="1" customWidth="1"/>
    <col min="8480" max="8480" width="4.28515625" style="2" bestFit="1" customWidth="1"/>
    <col min="8481" max="8481" width="8" style="2" bestFit="1" customWidth="1"/>
    <col min="8482" max="8482" width="4.7109375" style="2" bestFit="1" customWidth="1"/>
    <col min="8483" max="8483" width="7.42578125" style="2" bestFit="1" customWidth="1"/>
    <col min="8484" max="8484" width="13.5703125" style="2" bestFit="1" customWidth="1"/>
    <col min="8485" max="8485" width="10.85546875" style="2" bestFit="1" customWidth="1"/>
    <col min="8486" max="8705" width="8.85546875" style="2"/>
    <col min="8706" max="8706" width="3.5703125" style="2" bestFit="1" customWidth="1"/>
    <col min="8707" max="8707" width="21.28515625" style="2" bestFit="1" customWidth="1"/>
    <col min="8708" max="8708" width="11.28515625" style="2" bestFit="1" customWidth="1"/>
    <col min="8709" max="8710" width="4.7109375" style="2" bestFit="1" customWidth="1"/>
    <col min="8711" max="8711" width="7.5703125" style="2" bestFit="1" customWidth="1"/>
    <col min="8712" max="8714" width="10.5703125" style="2" bestFit="1" customWidth="1"/>
    <col min="8715" max="8715" width="6.140625" style="2" bestFit="1" customWidth="1"/>
    <col min="8716" max="8717" width="8.85546875" style="2" bestFit="1" customWidth="1"/>
    <col min="8718" max="8719" width="7.42578125" style="2" bestFit="1" customWidth="1"/>
    <col min="8720" max="8720" width="5.5703125" style="2" bestFit="1" customWidth="1"/>
    <col min="8721" max="8721" width="8" style="2" bestFit="1" customWidth="1"/>
    <col min="8722" max="8722" width="4" style="2" bestFit="1" customWidth="1"/>
    <col min="8723" max="8723" width="4.5703125" style="2" bestFit="1" customWidth="1"/>
    <col min="8724" max="8725" width="6" style="2" bestFit="1" customWidth="1"/>
    <col min="8726" max="8727" width="10.7109375" style="2" bestFit="1" customWidth="1"/>
    <col min="8728" max="8728" width="10.42578125" style="2" bestFit="1" customWidth="1"/>
    <col min="8729" max="8729" width="7.5703125" style="2" bestFit="1" customWidth="1"/>
    <col min="8730" max="8730" width="10" style="2" bestFit="1" customWidth="1"/>
    <col min="8731" max="8731" width="8" style="2" bestFit="1" customWidth="1"/>
    <col min="8732" max="8732" width="11.5703125" style="2" bestFit="1" customWidth="1"/>
    <col min="8733" max="8733" width="7.5703125" style="2" bestFit="1" customWidth="1"/>
    <col min="8734" max="8734" width="12.7109375" style="2" bestFit="1" customWidth="1"/>
    <col min="8735" max="8735" width="14.5703125" style="2" bestFit="1" customWidth="1"/>
    <col min="8736" max="8736" width="4.28515625" style="2" bestFit="1" customWidth="1"/>
    <col min="8737" max="8737" width="8" style="2" bestFit="1" customWidth="1"/>
    <col min="8738" max="8738" width="4.7109375" style="2" bestFit="1" customWidth="1"/>
    <col min="8739" max="8739" width="7.42578125" style="2" bestFit="1" customWidth="1"/>
    <col min="8740" max="8740" width="13.5703125" style="2" bestFit="1" customWidth="1"/>
    <col min="8741" max="8741" width="10.85546875" style="2" bestFit="1" customWidth="1"/>
    <col min="8742" max="8961" width="8.85546875" style="2"/>
    <col min="8962" max="8962" width="3.5703125" style="2" bestFit="1" customWidth="1"/>
    <col min="8963" max="8963" width="21.28515625" style="2" bestFit="1" customWidth="1"/>
    <col min="8964" max="8964" width="11.28515625" style="2" bestFit="1" customWidth="1"/>
    <col min="8965" max="8966" width="4.7109375" style="2" bestFit="1" customWidth="1"/>
    <col min="8967" max="8967" width="7.5703125" style="2" bestFit="1" customWidth="1"/>
    <col min="8968" max="8970" width="10.5703125" style="2" bestFit="1" customWidth="1"/>
    <col min="8971" max="8971" width="6.140625" style="2" bestFit="1" customWidth="1"/>
    <col min="8972" max="8973" width="8.85546875" style="2" bestFit="1" customWidth="1"/>
    <col min="8974" max="8975" width="7.42578125" style="2" bestFit="1" customWidth="1"/>
    <col min="8976" max="8976" width="5.5703125" style="2" bestFit="1" customWidth="1"/>
    <col min="8977" max="8977" width="8" style="2" bestFit="1" customWidth="1"/>
    <col min="8978" max="8978" width="4" style="2" bestFit="1" customWidth="1"/>
    <col min="8979" max="8979" width="4.5703125" style="2" bestFit="1" customWidth="1"/>
    <col min="8980" max="8981" width="6" style="2" bestFit="1" customWidth="1"/>
    <col min="8982" max="8983" width="10.7109375" style="2" bestFit="1" customWidth="1"/>
    <col min="8984" max="8984" width="10.42578125" style="2" bestFit="1" customWidth="1"/>
    <col min="8985" max="8985" width="7.5703125" style="2" bestFit="1" customWidth="1"/>
    <col min="8986" max="8986" width="10" style="2" bestFit="1" customWidth="1"/>
    <col min="8987" max="8987" width="8" style="2" bestFit="1" customWidth="1"/>
    <col min="8988" max="8988" width="11.5703125" style="2" bestFit="1" customWidth="1"/>
    <col min="8989" max="8989" width="7.5703125" style="2" bestFit="1" customWidth="1"/>
    <col min="8990" max="8990" width="12.7109375" style="2" bestFit="1" customWidth="1"/>
    <col min="8991" max="8991" width="14.5703125" style="2" bestFit="1" customWidth="1"/>
    <col min="8992" max="8992" width="4.28515625" style="2" bestFit="1" customWidth="1"/>
    <col min="8993" max="8993" width="8" style="2" bestFit="1" customWidth="1"/>
    <col min="8994" max="8994" width="4.7109375" style="2" bestFit="1" customWidth="1"/>
    <col min="8995" max="8995" width="7.42578125" style="2" bestFit="1" customWidth="1"/>
    <col min="8996" max="8996" width="13.5703125" style="2" bestFit="1" customWidth="1"/>
    <col min="8997" max="8997" width="10.85546875" style="2" bestFit="1" customWidth="1"/>
    <col min="8998" max="9217" width="8.85546875" style="2"/>
    <col min="9218" max="9218" width="3.5703125" style="2" bestFit="1" customWidth="1"/>
    <col min="9219" max="9219" width="21.28515625" style="2" bestFit="1" customWidth="1"/>
    <col min="9220" max="9220" width="11.28515625" style="2" bestFit="1" customWidth="1"/>
    <col min="9221" max="9222" width="4.7109375" style="2" bestFit="1" customWidth="1"/>
    <col min="9223" max="9223" width="7.5703125" style="2" bestFit="1" customWidth="1"/>
    <col min="9224" max="9226" width="10.5703125" style="2" bestFit="1" customWidth="1"/>
    <col min="9227" max="9227" width="6.140625" style="2" bestFit="1" customWidth="1"/>
    <col min="9228" max="9229" width="8.85546875" style="2" bestFit="1" customWidth="1"/>
    <col min="9230" max="9231" width="7.42578125" style="2" bestFit="1" customWidth="1"/>
    <col min="9232" max="9232" width="5.5703125" style="2" bestFit="1" customWidth="1"/>
    <col min="9233" max="9233" width="8" style="2" bestFit="1" customWidth="1"/>
    <col min="9234" max="9234" width="4" style="2" bestFit="1" customWidth="1"/>
    <col min="9235" max="9235" width="4.5703125" style="2" bestFit="1" customWidth="1"/>
    <col min="9236" max="9237" width="6" style="2" bestFit="1" customWidth="1"/>
    <col min="9238" max="9239" width="10.7109375" style="2" bestFit="1" customWidth="1"/>
    <col min="9240" max="9240" width="10.42578125" style="2" bestFit="1" customWidth="1"/>
    <col min="9241" max="9241" width="7.5703125" style="2" bestFit="1" customWidth="1"/>
    <col min="9242" max="9242" width="10" style="2" bestFit="1" customWidth="1"/>
    <col min="9243" max="9243" width="8" style="2" bestFit="1" customWidth="1"/>
    <col min="9244" max="9244" width="11.5703125" style="2" bestFit="1" customWidth="1"/>
    <col min="9245" max="9245" width="7.5703125" style="2" bestFit="1" customWidth="1"/>
    <col min="9246" max="9246" width="12.7109375" style="2" bestFit="1" customWidth="1"/>
    <col min="9247" max="9247" width="14.5703125" style="2" bestFit="1" customWidth="1"/>
    <col min="9248" max="9248" width="4.28515625" style="2" bestFit="1" customWidth="1"/>
    <col min="9249" max="9249" width="8" style="2" bestFit="1" customWidth="1"/>
    <col min="9250" max="9250" width="4.7109375" style="2" bestFit="1" customWidth="1"/>
    <col min="9251" max="9251" width="7.42578125" style="2" bestFit="1" customWidth="1"/>
    <col min="9252" max="9252" width="13.5703125" style="2" bestFit="1" customWidth="1"/>
    <col min="9253" max="9253" width="10.85546875" style="2" bestFit="1" customWidth="1"/>
    <col min="9254" max="9473" width="8.85546875" style="2"/>
    <col min="9474" max="9474" width="3.5703125" style="2" bestFit="1" customWidth="1"/>
    <col min="9475" max="9475" width="21.28515625" style="2" bestFit="1" customWidth="1"/>
    <col min="9476" max="9476" width="11.28515625" style="2" bestFit="1" customWidth="1"/>
    <col min="9477" max="9478" width="4.7109375" style="2" bestFit="1" customWidth="1"/>
    <col min="9479" max="9479" width="7.5703125" style="2" bestFit="1" customWidth="1"/>
    <col min="9480" max="9482" width="10.5703125" style="2" bestFit="1" customWidth="1"/>
    <col min="9483" max="9483" width="6.140625" style="2" bestFit="1" customWidth="1"/>
    <col min="9484" max="9485" width="8.85546875" style="2" bestFit="1" customWidth="1"/>
    <col min="9486" max="9487" width="7.42578125" style="2" bestFit="1" customWidth="1"/>
    <col min="9488" max="9488" width="5.5703125" style="2" bestFit="1" customWidth="1"/>
    <col min="9489" max="9489" width="8" style="2" bestFit="1" customWidth="1"/>
    <col min="9490" max="9490" width="4" style="2" bestFit="1" customWidth="1"/>
    <col min="9491" max="9491" width="4.5703125" style="2" bestFit="1" customWidth="1"/>
    <col min="9492" max="9493" width="6" style="2" bestFit="1" customWidth="1"/>
    <col min="9494" max="9495" width="10.7109375" style="2" bestFit="1" customWidth="1"/>
    <col min="9496" max="9496" width="10.42578125" style="2" bestFit="1" customWidth="1"/>
    <col min="9497" max="9497" width="7.5703125" style="2" bestFit="1" customWidth="1"/>
    <col min="9498" max="9498" width="10" style="2" bestFit="1" customWidth="1"/>
    <col min="9499" max="9499" width="8" style="2" bestFit="1" customWidth="1"/>
    <col min="9500" max="9500" width="11.5703125" style="2" bestFit="1" customWidth="1"/>
    <col min="9501" max="9501" width="7.5703125" style="2" bestFit="1" customWidth="1"/>
    <col min="9502" max="9502" width="12.7109375" style="2" bestFit="1" customWidth="1"/>
    <col min="9503" max="9503" width="14.5703125" style="2" bestFit="1" customWidth="1"/>
    <col min="9504" max="9504" width="4.28515625" style="2" bestFit="1" customWidth="1"/>
    <col min="9505" max="9505" width="8" style="2" bestFit="1" customWidth="1"/>
    <col min="9506" max="9506" width="4.7109375" style="2" bestFit="1" customWidth="1"/>
    <col min="9507" max="9507" width="7.42578125" style="2" bestFit="1" customWidth="1"/>
    <col min="9508" max="9508" width="13.5703125" style="2" bestFit="1" customWidth="1"/>
    <col min="9509" max="9509" width="10.85546875" style="2" bestFit="1" customWidth="1"/>
    <col min="9510" max="9729" width="8.85546875" style="2"/>
    <col min="9730" max="9730" width="3.5703125" style="2" bestFit="1" customWidth="1"/>
    <col min="9731" max="9731" width="21.28515625" style="2" bestFit="1" customWidth="1"/>
    <col min="9732" max="9732" width="11.28515625" style="2" bestFit="1" customWidth="1"/>
    <col min="9733" max="9734" width="4.7109375" style="2" bestFit="1" customWidth="1"/>
    <col min="9735" max="9735" width="7.5703125" style="2" bestFit="1" customWidth="1"/>
    <col min="9736" max="9738" width="10.5703125" style="2" bestFit="1" customWidth="1"/>
    <col min="9739" max="9739" width="6.140625" style="2" bestFit="1" customWidth="1"/>
    <col min="9740" max="9741" width="8.85546875" style="2" bestFit="1" customWidth="1"/>
    <col min="9742" max="9743" width="7.42578125" style="2" bestFit="1" customWidth="1"/>
    <col min="9744" max="9744" width="5.5703125" style="2" bestFit="1" customWidth="1"/>
    <col min="9745" max="9745" width="8" style="2" bestFit="1" customWidth="1"/>
    <col min="9746" max="9746" width="4" style="2" bestFit="1" customWidth="1"/>
    <col min="9747" max="9747" width="4.5703125" style="2" bestFit="1" customWidth="1"/>
    <col min="9748" max="9749" width="6" style="2" bestFit="1" customWidth="1"/>
    <col min="9750" max="9751" width="10.7109375" style="2" bestFit="1" customWidth="1"/>
    <col min="9752" max="9752" width="10.42578125" style="2" bestFit="1" customWidth="1"/>
    <col min="9753" max="9753" width="7.5703125" style="2" bestFit="1" customWidth="1"/>
    <col min="9754" max="9754" width="10" style="2" bestFit="1" customWidth="1"/>
    <col min="9755" max="9755" width="8" style="2" bestFit="1" customWidth="1"/>
    <col min="9756" max="9756" width="11.5703125" style="2" bestFit="1" customWidth="1"/>
    <col min="9757" max="9757" width="7.5703125" style="2" bestFit="1" customWidth="1"/>
    <col min="9758" max="9758" width="12.7109375" style="2" bestFit="1" customWidth="1"/>
    <col min="9759" max="9759" width="14.5703125" style="2" bestFit="1" customWidth="1"/>
    <col min="9760" max="9760" width="4.28515625" style="2" bestFit="1" customWidth="1"/>
    <col min="9761" max="9761" width="8" style="2" bestFit="1" customWidth="1"/>
    <col min="9762" max="9762" width="4.7109375" style="2" bestFit="1" customWidth="1"/>
    <col min="9763" max="9763" width="7.42578125" style="2" bestFit="1" customWidth="1"/>
    <col min="9764" max="9764" width="13.5703125" style="2" bestFit="1" customWidth="1"/>
    <col min="9765" max="9765" width="10.85546875" style="2" bestFit="1" customWidth="1"/>
    <col min="9766" max="9985" width="8.85546875" style="2"/>
    <col min="9986" max="9986" width="3.5703125" style="2" bestFit="1" customWidth="1"/>
    <col min="9987" max="9987" width="21.28515625" style="2" bestFit="1" customWidth="1"/>
    <col min="9988" max="9988" width="11.28515625" style="2" bestFit="1" customWidth="1"/>
    <col min="9989" max="9990" width="4.7109375" style="2" bestFit="1" customWidth="1"/>
    <col min="9991" max="9991" width="7.5703125" style="2" bestFit="1" customWidth="1"/>
    <col min="9992" max="9994" width="10.5703125" style="2" bestFit="1" customWidth="1"/>
    <col min="9995" max="9995" width="6.140625" style="2" bestFit="1" customWidth="1"/>
    <col min="9996" max="9997" width="8.85546875" style="2" bestFit="1" customWidth="1"/>
    <col min="9998" max="9999" width="7.42578125" style="2" bestFit="1" customWidth="1"/>
    <col min="10000" max="10000" width="5.5703125" style="2" bestFit="1" customWidth="1"/>
    <col min="10001" max="10001" width="8" style="2" bestFit="1" customWidth="1"/>
    <col min="10002" max="10002" width="4" style="2" bestFit="1" customWidth="1"/>
    <col min="10003" max="10003" width="4.5703125" style="2" bestFit="1" customWidth="1"/>
    <col min="10004" max="10005" width="6" style="2" bestFit="1" customWidth="1"/>
    <col min="10006" max="10007" width="10.7109375" style="2" bestFit="1" customWidth="1"/>
    <col min="10008" max="10008" width="10.42578125" style="2" bestFit="1" customWidth="1"/>
    <col min="10009" max="10009" width="7.5703125" style="2" bestFit="1" customWidth="1"/>
    <col min="10010" max="10010" width="10" style="2" bestFit="1" customWidth="1"/>
    <col min="10011" max="10011" width="8" style="2" bestFit="1" customWidth="1"/>
    <col min="10012" max="10012" width="11.5703125" style="2" bestFit="1" customWidth="1"/>
    <col min="10013" max="10013" width="7.5703125" style="2" bestFit="1" customWidth="1"/>
    <col min="10014" max="10014" width="12.7109375" style="2" bestFit="1" customWidth="1"/>
    <col min="10015" max="10015" width="14.5703125" style="2" bestFit="1" customWidth="1"/>
    <col min="10016" max="10016" width="4.28515625" style="2" bestFit="1" customWidth="1"/>
    <col min="10017" max="10017" width="8" style="2" bestFit="1" customWidth="1"/>
    <col min="10018" max="10018" width="4.7109375" style="2" bestFit="1" customWidth="1"/>
    <col min="10019" max="10019" width="7.42578125" style="2" bestFit="1" customWidth="1"/>
    <col min="10020" max="10020" width="13.5703125" style="2" bestFit="1" customWidth="1"/>
    <col min="10021" max="10021" width="10.85546875" style="2" bestFit="1" customWidth="1"/>
    <col min="10022" max="10241" width="8.85546875" style="2"/>
    <col min="10242" max="10242" width="3.5703125" style="2" bestFit="1" customWidth="1"/>
    <col min="10243" max="10243" width="21.28515625" style="2" bestFit="1" customWidth="1"/>
    <col min="10244" max="10244" width="11.28515625" style="2" bestFit="1" customWidth="1"/>
    <col min="10245" max="10246" width="4.7109375" style="2" bestFit="1" customWidth="1"/>
    <col min="10247" max="10247" width="7.5703125" style="2" bestFit="1" customWidth="1"/>
    <col min="10248" max="10250" width="10.5703125" style="2" bestFit="1" customWidth="1"/>
    <col min="10251" max="10251" width="6.140625" style="2" bestFit="1" customWidth="1"/>
    <col min="10252" max="10253" width="8.85546875" style="2" bestFit="1" customWidth="1"/>
    <col min="10254" max="10255" width="7.42578125" style="2" bestFit="1" customWidth="1"/>
    <col min="10256" max="10256" width="5.5703125" style="2" bestFit="1" customWidth="1"/>
    <col min="10257" max="10257" width="8" style="2" bestFit="1" customWidth="1"/>
    <col min="10258" max="10258" width="4" style="2" bestFit="1" customWidth="1"/>
    <col min="10259" max="10259" width="4.5703125" style="2" bestFit="1" customWidth="1"/>
    <col min="10260" max="10261" width="6" style="2" bestFit="1" customWidth="1"/>
    <col min="10262" max="10263" width="10.7109375" style="2" bestFit="1" customWidth="1"/>
    <col min="10264" max="10264" width="10.42578125" style="2" bestFit="1" customWidth="1"/>
    <col min="10265" max="10265" width="7.5703125" style="2" bestFit="1" customWidth="1"/>
    <col min="10266" max="10266" width="10" style="2" bestFit="1" customWidth="1"/>
    <col min="10267" max="10267" width="8" style="2" bestFit="1" customWidth="1"/>
    <col min="10268" max="10268" width="11.5703125" style="2" bestFit="1" customWidth="1"/>
    <col min="10269" max="10269" width="7.5703125" style="2" bestFit="1" customWidth="1"/>
    <col min="10270" max="10270" width="12.7109375" style="2" bestFit="1" customWidth="1"/>
    <col min="10271" max="10271" width="14.5703125" style="2" bestFit="1" customWidth="1"/>
    <col min="10272" max="10272" width="4.28515625" style="2" bestFit="1" customWidth="1"/>
    <col min="10273" max="10273" width="8" style="2" bestFit="1" customWidth="1"/>
    <col min="10274" max="10274" width="4.7109375" style="2" bestFit="1" customWidth="1"/>
    <col min="10275" max="10275" width="7.42578125" style="2" bestFit="1" customWidth="1"/>
    <col min="10276" max="10276" width="13.5703125" style="2" bestFit="1" customWidth="1"/>
    <col min="10277" max="10277" width="10.85546875" style="2" bestFit="1" customWidth="1"/>
    <col min="10278" max="10497" width="8.85546875" style="2"/>
    <col min="10498" max="10498" width="3.5703125" style="2" bestFit="1" customWidth="1"/>
    <col min="10499" max="10499" width="21.28515625" style="2" bestFit="1" customWidth="1"/>
    <col min="10500" max="10500" width="11.28515625" style="2" bestFit="1" customWidth="1"/>
    <col min="10501" max="10502" width="4.7109375" style="2" bestFit="1" customWidth="1"/>
    <col min="10503" max="10503" width="7.5703125" style="2" bestFit="1" customWidth="1"/>
    <col min="10504" max="10506" width="10.5703125" style="2" bestFit="1" customWidth="1"/>
    <col min="10507" max="10507" width="6.140625" style="2" bestFit="1" customWidth="1"/>
    <col min="10508" max="10509" width="8.85546875" style="2" bestFit="1" customWidth="1"/>
    <col min="10510" max="10511" width="7.42578125" style="2" bestFit="1" customWidth="1"/>
    <col min="10512" max="10512" width="5.5703125" style="2" bestFit="1" customWidth="1"/>
    <col min="10513" max="10513" width="8" style="2" bestFit="1" customWidth="1"/>
    <col min="10514" max="10514" width="4" style="2" bestFit="1" customWidth="1"/>
    <col min="10515" max="10515" width="4.5703125" style="2" bestFit="1" customWidth="1"/>
    <col min="10516" max="10517" width="6" style="2" bestFit="1" customWidth="1"/>
    <col min="10518" max="10519" width="10.7109375" style="2" bestFit="1" customWidth="1"/>
    <col min="10520" max="10520" width="10.42578125" style="2" bestFit="1" customWidth="1"/>
    <col min="10521" max="10521" width="7.5703125" style="2" bestFit="1" customWidth="1"/>
    <col min="10522" max="10522" width="10" style="2" bestFit="1" customWidth="1"/>
    <col min="10523" max="10523" width="8" style="2" bestFit="1" customWidth="1"/>
    <col min="10524" max="10524" width="11.5703125" style="2" bestFit="1" customWidth="1"/>
    <col min="10525" max="10525" width="7.5703125" style="2" bestFit="1" customWidth="1"/>
    <col min="10526" max="10526" width="12.7109375" style="2" bestFit="1" customWidth="1"/>
    <col min="10527" max="10527" width="14.5703125" style="2" bestFit="1" customWidth="1"/>
    <col min="10528" max="10528" width="4.28515625" style="2" bestFit="1" customWidth="1"/>
    <col min="10529" max="10529" width="8" style="2" bestFit="1" customWidth="1"/>
    <col min="10530" max="10530" width="4.7109375" style="2" bestFit="1" customWidth="1"/>
    <col min="10531" max="10531" width="7.42578125" style="2" bestFit="1" customWidth="1"/>
    <col min="10532" max="10532" width="13.5703125" style="2" bestFit="1" customWidth="1"/>
    <col min="10533" max="10533" width="10.85546875" style="2" bestFit="1" customWidth="1"/>
    <col min="10534" max="10753" width="8.85546875" style="2"/>
    <col min="10754" max="10754" width="3.5703125" style="2" bestFit="1" customWidth="1"/>
    <col min="10755" max="10755" width="21.28515625" style="2" bestFit="1" customWidth="1"/>
    <col min="10756" max="10756" width="11.28515625" style="2" bestFit="1" customWidth="1"/>
    <col min="10757" max="10758" width="4.7109375" style="2" bestFit="1" customWidth="1"/>
    <col min="10759" max="10759" width="7.5703125" style="2" bestFit="1" customWidth="1"/>
    <col min="10760" max="10762" width="10.5703125" style="2" bestFit="1" customWidth="1"/>
    <col min="10763" max="10763" width="6.140625" style="2" bestFit="1" customWidth="1"/>
    <col min="10764" max="10765" width="8.85546875" style="2" bestFit="1" customWidth="1"/>
    <col min="10766" max="10767" width="7.42578125" style="2" bestFit="1" customWidth="1"/>
    <col min="10768" max="10768" width="5.5703125" style="2" bestFit="1" customWidth="1"/>
    <col min="10769" max="10769" width="8" style="2" bestFit="1" customWidth="1"/>
    <col min="10770" max="10770" width="4" style="2" bestFit="1" customWidth="1"/>
    <col min="10771" max="10771" width="4.5703125" style="2" bestFit="1" customWidth="1"/>
    <col min="10772" max="10773" width="6" style="2" bestFit="1" customWidth="1"/>
    <col min="10774" max="10775" width="10.7109375" style="2" bestFit="1" customWidth="1"/>
    <col min="10776" max="10776" width="10.42578125" style="2" bestFit="1" customWidth="1"/>
    <col min="10777" max="10777" width="7.5703125" style="2" bestFit="1" customWidth="1"/>
    <col min="10778" max="10778" width="10" style="2" bestFit="1" customWidth="1"/>
    <col min="10779" max="10779" width="8" style="2" bestFit="1" customWidth="1"/>
    <col min="10780" max="10780" width="11.5703125" style="2" bestFit="1" customWidth="1"/>
    <col min="10781" max="10781" width="7.5703125" style="2" bestFit="1" customWidth="1"/>
    <col min="10782" max="10782" width="12.7109375" style="2" bestFit="1" customWidth="1"/>
    <col min="10783" max="10783" width="14.5703125" style="2" bestFit="1" customWidth="1"/>
    <col min="10784" max="10784" width="4.28515625" style="2" bestFit="1" customWidth="1"/>
    <col min="10785" max="10785" width="8" style="2" bestFit="1" customWidth="1"/>
    <col min="10786" max="10786" width="4.7109375" style="2" bestFit="1" customWidth="1"/>
    <col min="10787" max="10787" width="7.42578125" style="2" bestFit="1" customWidth="1"/>
    <col min="10788" max="10788" width="13.5703125" style="2" bestFit="1" customWidth="1"/>
    <col min="10789" max="10789" width="10.85546875" style="2" bestFit="1" customWidth="1"/>
    <col min="10790" max="11009" width="8.85546875" style="2"/>
    <col min="11010" max="11010" width="3.5703125" style="2" bestFit="1" customWidth="1"/>
    <col min="11011" max="11011" width="21.28515625" style="2" bestFit="1" customWidth="1"/>
    <col min="11012" max="11012" width="11.28515625" style="2" bestFit="1" customWidth="1"/>
    <col min="11013" max="11014" width="4.7109375" style="2" bestFit="1" customWidth="1"/>
    <col min="11015" max="11015" width="7.5703125" style="2" bestFit="1" customWidth="1"/>
    <col min="11016" max="11018" width="10.5703125" style="2" bestFit="1" customWidth="1"/>
    <col min="11019" max="11019" width="6.140625" style="2" bestFit="1" customWidth="1"/>
    <col min="11020" max="11021" width="8.85546875" style="2" bestFit="1" customWidth="1"/>
    <col min="11022" max="11023" width="7.42578125" style="2" bestFit="1" customWidth="1"/>
    <col min="11024" max="11024" width="5.5703125" style="2" bestFit="1" customWidth="1"/>
    <col min="11025" max="11025" width="8" style="2" bestFit="1" customWidth="1"/>
    <col min="11026" max="11026" width="4" style="2" bestFit="1" customWidth="1"/>
    <col min="11027" max="11027" width="4.5703125" style="2" bestFit="1" customWidth="1"/>
    <col min="11028" max="11029" width="6" style="2" bestFit="1" customWidth="1"/>
    <col min="11030" max="11031" width="10.7109375" style="2" bestFit="1" customWidth="1"/>
    <col min="11032" max="11032" width="10.42578125" style="2" bestFit="1" customWidth="1"/>
    <col min="11033" max="11033" width="7.5703125" style="2" bestFit="1" customWidth="1"/>
    <col min="11034" max="11034" width="10" style="2" bestFit="1" customWidth="1"/>
    <col min="11035" max="11035" width="8" style="2" bestFit="1" customWidth="1"/>
    <col min="11036" max="11036" width="11.5703125" style="2" bestFit="1" customWidth="1"/>
    <col min="11037" max="11037" width="7.5703125" style="2" bestFit="1" customWidth="1"/>
    <col min="11038" max="11038" width="12.7109375" style="2" bestFit="1" customWidth="1"/>
    <col min="11039" max="11039" width="14.5703125" style="2" bestFit="1" customWidth="1"/>
    <col min="11040" max="11040" width="4.28515625" style="2" bestFit="1" customWidth="1"/>
    <col min="11041" max="11041" width="8" style="2" bestFit="1" customWidth="1"/>
    <col min="11042" max="11042" width="4.7109375" style="2" bestFit="1" customWidth="1"/>
    <col min="11043" max="11043" width="7.42578125" style="2" bestFit="1" customWidth="1"/>
    <col min="11044" max="11044" width="13.5703125" style="2" bestFit="1" customWidth="1"/>
    <col min="11045" max="11045" width="10.85546875" style="2" bestFit="1" customWidth="1"/>
    <col min="11046" max="11265" width="8.85546875" style="2"/>
    <col min="11266" max="11266" width="3.5703125" style="2" bestFit="1" customWidth="1"/>
    <col min="11267" max="11267" width="21.28515625" style="2" bestFit="1" customWidth="1"/>
    <col min="11268" max="11268" width="11.28515625" style="2" bestFit="1" customWidth="1"/>
    <col min="11269" max="11270" width="4.7109375" style="2" bestFit="1" customWidth="1"/>
    <col min="11271" max="11271" width="7.5703125" style="2" bestFit="1" customWidth="1"/>
    <col min="11272" max="11274" width="10.5703125" style="2" bestFit="1" customWidth="1"/>
    <col min="11275" max="11275" width="6.140625" style="2" bestFit="1" customWidth="1"/>
    <col min="11276" max="11277" width="8.85546875" style="2" bestFit="1" customWidth="1"/>
    <col min="11278" max="11279" width="7.42578125" style="2" bestFit="1" customWidth="1"/>
    <col min="11280" max="11280" width="5.5703125" style="2" bestFit="1" customWidth="1"/>
    <col min="11281" max="11281" width="8" style="2" bestFit="1" customWidth="1"/>
    <col min="11282" max="11282" width="4" style="2" bestFit="1" customWidth="1"/>
    <col min="11283" max="11283" width="4.5703125" style="2" bestFit="1" customWidth="1"/>
    <col min="11284" max="11285" width="6" style="2" bestFit="1" customWidth="1"/>
    <col min="11286" max="11287" width="10.7109375" style="2" bestFit="1" customWidth="1"/>
    <col min="11288" max="11288" width="10.42578125" style="2" bestFit="1" customWidth="1"/>
    <col min="11289" max="11289" width="7.5703125" style="2" bestFit="1" customWidth="1"/>
    <col min="11290" max="11290" width="10" style="2" bestFit="1" customWidth="1"/>
    <col min="11291" max="11291" width="8" style="2" bestFit="1" customWidth="1"/>
    <col min="11292" max="11292" width="11.5703125" style="2" bestFit="1" customWidth="1"/>
    <col min="11293" max="11293" width="7.5703125" style="2" bestFit="1" customWidth="1"/>
    <col min="11294" max="11294" width="12.7109375" style="2" bestFit="1" customWidth="1"/>
    <col min="11295" max="11295" width="14.5703125" style="2" bestFit="1" customWidth="1"/>
    <col min="11296" max="11296" width="4.28515625" style="2" bestFit="1" customWidth="1"/>
    <col min="11297" max="11297" width="8" style="2" bestFit="1" customWidth="1"/>
    <col min="11298" max="11298" width="4.7109375" style="2" bestFit="1" customWidth="1"/>
    <col min="11299" max="11299" width="7.42578125" style="2" bestFit="1" customWidth="1"/>
    <col min="11300" max="11300" width="13.5703125" style="2" bestFit="1" customWidth="1"/>
    <col min="11301" max="11301" width="10.85546875" style="2" bestFit="1" customWidth="1"/>
    <col min="11302" max="11521" width="8.85546875" style="2"/>
    <col min="11522" max="11522" width="3.5703125" style="2" bestFit="1" customWidth="1"/>
    <col min="11523" max="11523" width="21.28515625" style="2" bestFit="1" customWidth="1"/>
    <col min="11524" max="11524" width="11.28515625" style="2" bestFit="1" customWidth="1"/>
    <col min="11525" max="11526" width="4.7109375" style="2" bestFit="1" customWidth="1"/>
    <col min="11527" max="11527" width="7.5703125" style="2" bestFit="1" customWidth="1"/>
    <col min="11528" max="11530" width="10.5703125" style="2" bestFit="1" customWidth="1"/>
    <col min="11531" max="11531" width="6.140625" style="2" bestFit="1" customWidth="1"/>
    <col min="11532" max="11533" width="8.85546875" style="2" bestFit="1" customWidth="1"/>
    <col min="11534" max="11535" width="7.42578125" style="2" bestFit="1" customWidth="1"/>
    <col min="11536" max="11536" width="5.5703125" style="2" bestFit="1" customWidth="1"/>
    <col min="11537" max="11537" width="8" style="2" bestFit="1" customWidth="1"/>
    <col min="11538" max="11538" width="4" style="2" bestFit="1" customWidth="1"/>
    <col min="11539" max="11539" width="4.5703125" style="2" bestFit="1" customWidth="1"/>
    <col min="11540" max="11541" width="6" style="2" bestFit="1" customWidth="1"/>
    <col min="11542" max="11543" width="10.7109375" style="2" bestFit="1" customWidth="1"/>
    <col min="11544" max="11544" width="10.42578125" style="2" bestFit="1" customWidth="1"/>
    <col min="11545" max="11545" width="7.5703125" style="2" bestFit="1" customWidth="1"/>
    <col min="11546" max="11546" width="10" style="2" bestFit="1" customWidth="1"/>
    <col min="11547" max="11547" width="8" style="2" bestFit="1" customWidth="1"/>
    <col min="11548" max="11548" width="11.5703125" style="2" bestFit="1" customWidth="1"/>
    <col min="11549" max="11549" width="7.5703125" style="2" bestFit="1" customWidth="1"/>
    <col min="11550" max="11550" width="12.7109375" style="2" bestFit="1" customWidth="1"/>
    <col min="11551" max="11551" width="14.5703125" style="2" bestFit="1" customWidth="1"/>
    <col min="11552" max="11552" width="4.28515625" style="2" bestFit="1" customWidth="1"/>
    <col min="11553" max="11553" width="8" style="2" bestFit="1" customWidth="1"/>
    <col min="11554" max="11554" width="4.7109375" style="2" bestFit="1" customWidth="1"/>
    <col min="11555" max="11555" width="7.42578125" style="2" bestFit="1" customWidth="1"/>
    <col min="11556" max="11556" width="13.5703125" style="2" bestFit="1" customWidth="1"/>
    <col min="11557" max="11557" width="10.85546875" style="2" bestFit="1" customWidth="1"/>
    <col min="11558" max="11777" width="8.85546875" style="2"/>
    <col min="11778" max="11778" width="3.5703125" style="2" bestFit="1" customWidth="1"/>
    <col min="11779" max="11779" width="21.28515625" style="2" bestFit="1" customWidth="1"/>
    <col min="11780" max="11780" width="11.28515625" style="2" bestFit="1" customWidth="1"/>
    <col min="11781" max="11782" width="4.7109375" style="2" bestFit="1" customWidth="1"/>
    <col min="11783" max="11783" width="7.5703125" style="2" bestFit="1" customWidth="1"/>
    <col min="11784" max="11786" width="10.5703125" style="2" bestFit="1" customWidth="1"/>
    <col min="11787" max="11787" width="6.140625" style="2" bestFit="1" customWidth="1"/>
    <col min="11788" max="11789" width="8.85546875" style="2" bestFit="1" customWidth="1"/>
    <col min="11790" max="11791" width="7.42578125" style="2" bestFit="1" customWidth="1"/>
    <col min="11792" max="11792" width="5.5703125" style="2" bestFit="1" customWidth="1"/>
    <col min="11793" max="11793" width="8" style="2" bestFit="1" customWidth="1"/>
    <col min="11794" max="11794" width="4" style="2" bestFit="1" customWidth="1"/>
    <col min="11795" max="11795" width="4.5703125" style="2" bestFit="1" customWidth="1"/>
    <col min="11796" max="11797" width="6" style="2" bestFit="1" customWidth="1"/>
    <col min="11798" max="11799" width="10.7109375" style="2" bestFit="1" customWidth="1"/>
    <col min="11800" max="11800" width="10.42578125" style="2" bestFit="1" customWidth="1"/>
    <col min="11801" max="11801" width="7.5703125" style="2" bestFit="1" customWidth="1"/>
    <col min="11802" max="11802" width="10" style="2" bestFit="1" customWidth="1"/>
    <col min="11803" max="11803" width="8" style="2" bestFit="1" customWidth="1"/>
    <col min="11804" max="11804" width="11.5703125" style="2" bestFit="1" customWidth="1"/>
    <col min="11805" max="11805" width="7.5703125" style="2" bestFit="1" customWidth="1"/>
    <col min="11806" max="11806" width="12.7109375" style="2" bestFit="1" customWidth="1"/>
    <col min="11807" max="11807" width="14.5703125" style="2" bestFit="1" customWidth="1"/>
    <col min="11808" max="11808" width="4.28515625" style="2" bestFit="1" customWidth="1"/>
    <col min="11809" max="11809" width="8" style="2" bestFit="1" customWidth="1"/>
    <col min="11810" max="11810" width="4.7109375" style="2" bestFit="1" customWidth="1"/>
    <col min="11811" max="11811" width="7.42578125" style="2" bestFit="1" customWidth="1"/>
    <col min="11812" max="11812" width="13.5703125" style="2" bestFit="1" customWidth="1"/>
    <col min="11813" max="11813" width="10.85546875" style="2" bestFit="1" customWidth="1"/>
    <col min="11814" max="12033" width="8.85546875" style="2"/>
    <col min="12034" max="12034" width="3.5703125" style="2" bestFit="1" customWidth="1"/>
    <col min="12035" max="12035" width="21.28515625" style="2" bestFit="1" customWidth="1"/>
    <col min="12036" max="12036" width="11.28515625" style="2" bestFit="1" customWidth="1"/>
    <col min="12037" max="12038" width="4.7109375" style="2" bestFit="1" customWidth="1"/>
    <col min="12039" max="12039" width="7.5703125" style="2" bestFit="1" customWidth="1"/>
    <col min="12040" max="12042" width="10.5703125" style="2" bestFit="1" customWidth="1"/>
    <col min="12043" max="12043" width="6.140625" style="2" bestFit="1" customWidth="1"/>
    <col min="12044" max="12045" width="8.85546875" style="2" bestFit="1" customWidth="1"/>
    <col min="12046" max="12047" width="7.42578125" style="2" bestFit="1" customWidth="1"/>
    <col min="12048" max="12048" width="5.5703125" style="2" bestFit="1" customWidth="1"/>
    <col min="12049" max="12049" width="8" style="2" bestFit="1" customWidth="1"/>
    <col min="12050" max="12050" width="4" style="2" bestFit="1" customWidth="1"/>
    <col min="12051" max="12051" width="4.5703125" style="2" bestFit="1" customWidth="1"/>
    <col min="12052" max="12053" width="6" style="2" bestFit="1" customWidth="1"/>
    <col min="12054" max="12055" width="10.7109375" style="2" bestFit="1" customWidth="1"/>
    <col min="12056" max="12056" width="10.42578125" style="2" bestFit="1" customWidth="1"/>
    <col min="12057" max="12057" width="7.5703125" style="2" bestFit="1" customWidth="1"/>
    <col min="12058" max="12058" width="10" style="2" bestFit="1" customWidth="1"/>
    <col min="12059" max="12059" width="8" style="2" bestFit="1" customWidth="1"/>
    <col min="12060" max="12060" width="11.5703125" style="2" bestFit="1" customWidth="1"/>
    <col min="12061" max="12061" width="7.5703125" style="2" bestFit="1" customWidth="1"/>
    <col min="12062" max="12062" width="12.7109375" style="2" bestFit="1" customWidth="1"/>
    <col min="12063" max="12063" width="14.5703125" style="2" bestFit="1" customWidth="1"/>
    <col min="12064" max="12064" width="4.28515625" style="2" bestFit="1" customWidth="1"/>
    <col min="12065" max="12065" width="8" style="2" bestFit="1" customWidth="1"/>
    <col min="12066" max="12066" width="4.7109375" style="2" bestFit="1" customWidth="1"/>
    <col min="12067" max="12067" width="7.42578125" style="2" bestFit="1" customWidth="1"/>
    <col min="12068" max="12068" width="13.5703125" style="2" bestFit="1" customWidth="1"/>
    <col min="12069" max="12069" width="10.85546875" style="2" bestFit="1" customWidth="1"/>
    <col min="12070" max="12289" width="8.85546875" style="2"/>
    <col min="12290" max="12290" width="3.5703125" style="2" bestFit="1" customWidth="1"/>
    <col min="12291" max="12291" width="21.28515625" style="2" bestFit="1" customWidth="1"/>
    <col min="12292" max="12292" width="11.28515625" style="2" bestFit="1" customWidth="1"/>
    <col min="12293" max="12294" width="4.7109375" style="2" bestFit="1" customWidth="1"/>
    <col min="12295" max="12295" width="7.5703125" style="2" bestFit="1" customWidth="1"/>
    <col min="12296" max="12298" width="10.5703125" style="2" bestFit="1" customWidth="1"/>
    <col min="12299" max="12299" width="6.140625" style="2" bestFit="1" customWidth="1"/>
    <col min="12300" max="12301" width="8.85546875" style="2" bestFit="1" customWidth="1"/>
    <col min="12302" max="12303" width="7.42578125" style="2" bestFit="1" customWidth="1"/>
    <col min="12304" max="12304" width="5.5703125" style="2" bestFit="1" customWidth="1"/>
    <col min="12305" max="12305" width="8" style="2" bestFit="1" customWidth="1"/>
    <col min="12306" max="12306" width="4" style="2" bestFit="1" customWidth="1"/>
    <col min="12307" max="12307" width="4.5703125" style="2" bestFit="1" customWidth="1"/>
    <col min="12308" max="12309" width="6" style="2" bestFit="1" customWidth="1"/>
    <col min="12310" max="12311" width="10.7109375" style="2" bestFit="1" customWidth="1"/>
    <col min="12312" max="12312" width="10.42578125" style="2" bestFit="1" customWidth="1"/>
    <col min="12313" max="12313" width="7.5703125" style="2" bestFit="1" customWidth="1"/>
    <col min="12314" max="12314" width="10" style="2" bestFit="1" customWidth="1"/>
    <col min="12315" max="12315" width="8" style="2" bestFit="1" customWidth="1"/>
    <col min="12316" max="12316" width="11.5703125" style="2" bestFit="1" customWidth="1"/>
    <col min="12317" max="12317" width="7.5703125" style="2" bestFit="1" customWidth="1"/>
    <col min="12318" max="12318" width="12.7109375" style="2" bestFit="1" customWidth="1"/>
    <col min="12319" max="12319" width="14.5703125" style="2" bestFit="1" customWidth="1"/>
    <col min="12320" max="12320" width="4.28515625" style="2" bestFit="1" customWidth="1"/>
    <col min="12321" max="12321" width="8" style="2" bestFit="1" customWidth="1"/>
    <col min="12322" max="12322" width="4.7109375" style="2" bestFit="1" customWidth="1"/>
    <col min="12323" max="12323" width="7.42578125" style="2" bestFit="1" customWidth="1"/>
    <col min="12324" max="12324" width="13.5703125" style="2" bestFit="1" customWidth="1"/>
    <col min="12325" max="12325" width="10.85546875" style="2" bestFit="1" customWidth="1"/>
    <col min="12326" max="12545" width="8.85546875" style="2"/>
    <col min="12546" max="12546" width="3.5703125" style="2" bestFit="1" customWidth="1"/>
    <col min="12547" max="12547" width="21.28515625" style="2" bestFit="1" customWidth="1"/>
    <col min="12548" max="12548" width="11.28515625" style="2" bestFit="1" customWidth="1"/>
    <col min="12549" max="12550" width="4.7109375" style="2" bestFit="1" customWidth="1"/>
    <col min="12551" max="12551" width="7.5703125" style="2" bestFit="1" customWidth="1"/>
    <col min="12552" max="12554" width="10.5703125" style="2" bestFit="1" customWidth="1"/>
    <col min="12555" max="12555" width="6.140625" style="2" bestFit="1" customWidth="1"/>
    <col min="12556" max="12557" width="8.85546875" style="2" bestFit="1" customWidth="1"/>
    <col min="12558" max="12559" width="7.42578125" style="2" bestFit="1" customWidth="1"/>
    <col min="12560" max="12560" width="5.5703125" style="2" bestFit="1" customWidth="1"/>
    <col min="12561" max="12561" width="8" style="2" bestFit="1" customWidth="1"/>
    <col min="12562" max="12562" width="4" style="2" bestFit="1" customWidth="1"/>
    <col min="12563" max="12563" width="4.5703125" style="2" bestFit="1" customWidth="1"/>
    <col min="12564" max="12565" width="6" style="2" bestFit="1" customWidth="1"/>
    <col min="12566" max="12567" width="10.7109375" style="2" bestFit="1" customWidth="1"/>
    <col min="12568" max="12568" width="10.42578125" style="2" bestFit="1" customWidth="1"/>
    <col min="12569" max="12569" width="7.5703125" style="2" bestFit="1" customWidth="1"/>
    <col min="12570" max="12570" width="10" style="2" bestFit="1" customWidth="1"/>
    <col min="12571" max="12571" width="8" style="2" bestFit="1" customWidth="1"/>
    <col min="12572" max="12572" width="11.5703125" style="2" bestFit="1" customWidth="1"/>
    <col min="12573" max="12573" width="7.5703125" style="2" bestFit="1" customWidth="1"/>
    <col min="12574" max="12574" width="12.7109375" style="2" bestFit="1" customWidth="1"/>
    <col min="12575" max="12575" width="14.5703125" style="2" bestFit="1" customWidth="1"/>
    <col min="12576" max="12576" width="4.28515625" style="2" bestFit="1" customWidth="1"/>
    <col min="12577" max="12577" width="8" style="2" bestFit="1" customWidth="1"/>
    <col min="12578" max="12578" width="4.7109375" style="2" bestFit="1" customWidth="1"/>
    <col min="12579" max="12579" width="7.42578125" style="2" bestFit="1" customWidth="1"/>
    <col min="12580" max="12580" width="13.5703125" style="2" bestFit="1" customWidth="1"/>
    <col min="12581" max="12581" width="10.85546875" style="2" bestFit="1" customWidth="1"/>
    <col min="12582" max="12801" width="8.85546875" style="2"/>
    <col min="12802" max="12802" width="3.5703125" style="2" bestFit="1" customWidth="1"/>
    <col min="12803" max="12803" width="21.28515625" style="2" bestFit="1" customWidth="1"/>
    <col min="12804" max="12804" width="11.28515625" style="2" bestFit="1" customWidth="1"/>
    <col min="12805" max="12806" width="4.7109375" style="2" bestFit="1" customWidth="1"/>
    <col min="12807" max="12807" width="7.5703125" style="2" bestFit="1" customWidth="1"/>
    <col min="12808" max="12810" width="10.5703125" style="2" bestFit="1" customWidth="1"/>
    <col min="12811" max="12811" width="6.140625" style="2" bestFit="1" customWidth="1"/>
    <col min="12812" max="12813" width="8.85546875" style="2" bestFit="1" customWidth="1"/>
    <col min="12814" max="12815" width="7.42578125" style="2" bestFit="1" customWidth="1"/>
    <col min="12816" max="12816" width="5.5703125" style="2" bestFit="1" customWidth="1"/>
    <col min="12817" max="12817" width="8" style="2" bestFit="1" customWidth="1"/>
    <col min="12818" max="12818" width="4" style="2" bestFit="1" customWidth="1"/>
    <col min="12819" max="12819" width="4.5703125" style="2" bestFit="1" customWidth="1"/>
    <col min="12820" max="12821" width="6" style="2" bestFit="1" customWidth="1"/>
    <col min="12822" max="12823" width="10.7109375" style="2" bestFit="1" customWidth="1"/>
    <col min="12824" max="12824" width="10.42578125" style="2" bestFit="1" customWidth="1"/>
    <col min="12825" max="12825" width="7.5703125" style="2" bestFit="1" customWidth="1"/>
    <col min="12826" max="12826" width="10" style="2" bestFit="1" customWidth="1"/>
    <col min="12827" max="12827" width="8" style="2" bestFit="1" customWidth="1"/>
    <col min="12828" max="12828" width="11.5703125" style="2" bestFit="1" customWidth="1"/>
    <col min="12829" max="12829" width="7.5703125" style="2" bestFit="1" customWidth="1"/>
    <col min="12830" max="12830" width="12.7109375" style="2" bestFit="1" customWidth="1"/>
    <col min="12831" max="12831" width="14.5703125" style="2" bestFit="1" customWidth="1"/>
    <col min="12832" max="12832" width="4.28515625" style="2" bestFit="1" customWidth="1"/>
    <col min="12833" max="12833" width="8" style="2" bestFit="1" customWidth="1"/>
    <col min="12834" max="12834" width="4.7109375" style="2" bestFit="1" customWidth="1"/>
    <col min="12835" max="12835" width="7.42578125" style="2" bestFit="1" customWidth="1"/>
    <col min="12836" max="12836" width="13.5703125" style="2" bestFit="1" customWidth="1"/>
    <col min="12837" max="12837" width="10.85546875" style="2" bestFit="1" customWidth="1"/>
    <col min="12838" max="13057" width="8.85546875" style="2"/>
    <col min="13058" max="13058" width="3.5703125" style="2" bestFit="1" customWidth="1"/>
    <col min="13059" max="13059" width="21.28515625" style="2" bestFit="1" customWidth="1"/>
    <col min="13060" max="13060" width="11.28515625" style="2" bestFit="1" customWidth="1"/>
    <col min="13061" max="13062" width="4.7109375" style="2" bestFit="1" customWidth="1"/>
    <col min="13063" max="13063" width="7.5703125" style="2" bestFit="1" customWidth="1"/>
    <col min="13064" max="13066" width="10.5703125" style="2" bestFit="1" customWidth="1"/>
    <col min="13067" max="13067" width="6.140625" style="2" bestFit="1" customWidth="1"/>
    <col min="13068" max="13069" width="8.85546875" style="2" bestFit="1" customWidth="1"/>
    <col min="13070" max="13071" width="7.42578125" style="2" bestFit="1" customWidth="1"/>
    <col min="13072" max="13072" width="5.5703125" style="2" bestFit="1" customWidth="1"/>
    <col min="13073" max="13073" width="8" style="2" bestFit="1" customWidth="1"/>
    <col min="13074" max="13074" width="4" style="2" bestFit="1" customWidth="1"/>
    <col min="13075" max="13075" width="4.5703125" style="2" bestFit="1" customWidth="1"/>
    <col min="13076" max="13077" width="6" style="2" bestFit="1" customWidth="1"/>
    <col min="13078" max="13079" width="10.7109375" style="2" bestFit="1" customWidth="1"/>
    <col min="13080" max="13080" width="10.42578125" style="2" bestFit="1" customWidth="1"/>
    <col min="13081" max="13081" width="7.5703125" style="2" bestFit="1" customWidth="1"/>
    <col min="13082" max="13082" width="10" style="2" bestFit="1" customWidth="1"/>
    <col min="13083" max="13083" width="8" style="2" bestFit="1" customWidth="1"/>
    <col min="13084" max="13084" width="11.5703125" style="2" bestFit="1" customWidth="1"/>
    <col min="13085" max="13085" width="7.5703125" style="2" bestFit="1" customWidth="1"/>
    <col min="13086" max="13086" width="12.7109375" style="2" bestFit="1" customWidth="1"/>
    <col min="13087" max="13087" width="14.5703125" style="2" bestFit="1" customWidth="1"/>
    <col min="13088" max="13088" width="4.28515625" style="2" bestFit="1" customWidth="1"/>
    <col min="13089" max="13089" width="8" style="2" bestFit="1" customWidth="1"/>
    <col min="13090" max="13090" width="4.7109375" style="2" bestFit="1" customWidth="1"/>
    <col min="13091" max="13091" width="7.42578125" style="2" bestFit="1" customWidth="1"/>
    <col min="13092" max="13092" width="13.5703125" style="2" bestFit="1" customWidth="1"/>
    <col min="13093" max="13093" width="10.85546875" style="2" bestFit="1" customWidth="1"/>
    <col min="13094" max="13313" width="8.85546875" style="2"/>
    <col min="13314" max="13314" width="3.5703125" style="2" bestFit="1" customWidth="1"/>
    <col min="13315" max="13315" width="21.28515625" style="2" bestFit="1" customWidth="1"/>
    <col min="13316" max="13316" width="11.28515625" style="2" bestFit="1" customWidth="1"/>
    <col min="13317" max="13318" width="4.7109375" style="2" bestFit="1" customWidth="1"/>
    <col min="13319" max="13319" width="7.5703125" style="2" bestFit="1" customWidth="1"/>
    <col min="13320" max="13322" width="10.5703125" style="2" bestFit="1" customWidth="1"/>
    <col min="13323" max="13323" width="6.140625" style="2" bestFit="1" customWidth="1"/>
    <col min="13324" max="13325" width="8.85546875" style="2" bestFit="1" customWidth="1"/>
    <col min="13326" max="13327" width="7.42578125" style="2" bestFit="1" customWidth="1"/>
    <col min="13328" max="13328" width="5.5703125" style="2" bestFit="1" customWidth="1"/>
    <col min="13329" max="13329" width="8" style="2" bestFit="1" customWidth="1"/>
    <col min="13330" max="13330" width="4" style="2" bestFit="1" customWidth="1"/>
    <col min="13331" max="13331" width="4.5703125" style="2" bestFit="1" customWidth="1"/>
    <col min="13332" max="13333" width="6" style="2" bestFit="1" customWidth="1"/>
    <col min="13334" max="13335" width="10.7109375" style="2" bestFit="1" customWidth="1"/>
    <col min="13336" max="13336" width="10.42578125" style="2" bestFit="1" customWidth="1"/>
    <col min="13337" max="13337" width="7.5703125" style="2" bestFit="1" customWidth="1"/>
    <col min="13338" max="13338" width="10" style="2" bestFit="1" customWidth="1"/>
    <col min="13339" max="13339" width="8" style="2" bestFit="1" customWidth="1"/>
    <col min="13340" max="13340" width="11.5703125" style="2" bestFit="1" customWidth="1"/>
    <col min="13341" max="13341" width="7.5703125" style="2" bestFit="1" customWidth="1"/>
    <col min="13342" max="13342" width="12.7109375" style="2" bestFit="1" customWidth="1"/>
    <col min="13343" max="13343" width="14.5703125" style="2" bestFit="1" customWidth="1"/>
    <col min="13344" max="13344" width="4.28515625" style="2" bestFit="1" customWidth="1"/>
    <col min="13345" max="13345" width="8" style="2" bestFit="1" customWidth="1"/>
    <col min="13346" max="13346" width="4.7109375" style="2" bestFit="1" customWidth="1"/>
    <col min="13347" max="13347" width="7.42578125" style="2" bestFit="1" customWidth="1"/>
    <col min="13348" max="13348" width="13.5703125" style="2" bestFit="1" customWidth="1"/>
    <col min="13349" max="13349" width="10.85546875" style="2" bestFit="1" customWidth="1"/>
    <col min="13350" max="13569" width="8.85546875" style="2"/>
    <col min="13570" max="13570" width="3.5703125" style="2" bestFit="1" customWidth="1"/>
    <col min="13571" max="13571" width="21.28515625" style="2" bestFit="1" customWidth="1"/>
    <col min="13572" max="13572" width="11.28515625" style="2" bestFit="1" customWidth="1"/>
    <col min="13573" max="13574" width="4.7109375" style="2" bestFit="1" customWidth="1"/>
    <col min="13575" max="13575" width="7.5703125" style="2" bestFit="1" customWidth="1"/>
    <col min="13576" max="13578" width="10.5703125" style="2" bestFit="1" customWidth="1"/>
    <col min="13579" max="13579" width="6.140625" style="2" bestFit="1" customWidth="1"/>
    <col min="13580" max="13581" width="8.85546875" style="2" bestFit="1" customWidth="1"/>
    <col min="13582" max="13583" width="7.42578125" style="2" bestFit="1" customWidth="1"/>
    <col min="13584" max="13584" width="5.5703125" style="2" bestFit="1" customWidth="1"/>
    <col min="13585" max="13585" width="8" style="2" bestFit="1" customWidth="1"/>
    <col min="13586" max="13586" width="4" style="2" bestFit="1" customWidth="1"/>
    <col min="13587" max="13587" width="4.5703125" style="2" bestFit="1" customWidth="1"/>
    <col min="13588" max="13589" width="6" style="2" bestFit="1" customWidth="1"/>
    <col min="13590" max="13591" width="10.7109375" style="2" bestFit="1" customWidth="1"/>
    <col min="13592" max="13592" width="10.42578125" style="2" bestFit="1" customWidth="1"/>
    <col min="13593" max="13593" width="7.5703125" style="2" bestFit="1" customWidth="1"/>
    <col min="13594" max="13594" width="10" style="2" bestFit="1" customWidth="1"/>
    <col min="13595" max="13595" width="8" style="2" bestFit="1" customWidth="1"/>
    <col min="13596" max="13596" width="11.5703125" style="2" bestFit="1" customWidth="1"/>
    <col min="13597" max="13597" width="7.5703125" style="2" bestFit="1" customWidth="1"/>
    <col min="13598" max="13598" width="12.7109375" style="2" bestFit="1" customWidth="1"/>
    <col min="13599" max="13599" width="14.5703125" style="2" bestFit="1" customWidth="1"/>
    <col min="13600" max="13600" width="4.28515625" style="2" bestFit="1" customWidth="1"/>
    <col min="13601" max="13601" width="8" style="2" bestFit="1" customWidth="1"/>
    <col min="13602" max="13602" width="4.7109375" style="2" bestFit="1" customWidth="1"/>
    <col min="13603" max="13603" width="7.42578125" style="2" bestFit="1" customWidth="1"/>
    <col min="13604" max="13604" width="13.5703125" style="2" bestFit="1" customWidth="1"/>
    <col min="13605" max="13605" width="10.85546875" style="2" bestFit="1" customWidth="1"/>
    <col min="13606" max="13825" width="8.85546875" style="2"/>
    <col min="13826" max="13826" width="3.5703125" style="2" bestFit="1" customWidth="1"/>
    <col min="13827" max="13827" width="21.28515625" style="2" bestFit="1" customWidth="1"/>
    <col min="13828" max="13828" width="11.28515625" style="2" bestFit="1" customWidth="1"/>
    <col min="13829" max="13830" width="4.7109375" style="2" bestFit="1" customWidth="1"/>
    <col min="13831" max="13831" width="7.5703125" style="2" bestFit="1" customWidth="1"/>
    <col min="13832" max="13834" width="10.5703125" style="2" bestFit="1" customWidth="1"/>
    <col min="13835" max="13835" width="6.140625" style="2" bestFit="1" customWidth="1"/>
    <col min="13836" max="13837" width="8.85546875" style="2" bestFit="1" customWidth="1"/>
    <col min="13838" max="13839" width="7.42578125" style="2" bestFit="1" customWidth="1"/>
    <col min="13840" max="13840" width="5.5703125" style="2" bestFit="1" customWidth="1"/>
    <col min="13841" max="13841" width="8" style="2" bestFit="1" customWidth="1"/>
    <col min="13842" max="13842" width="4" style="2" bestFit="1" customWidth="1"/>
    <col min="13843" max="13843" width="4.5703125" style="2" bestFit="1" customWidth="1"/>
    <col min="13844" max="13845" width="6" style="2" bestFit="1" customWidth="1"/>
    <col min="13846" max="13847" width="10.7109375" style="2" bestFit="1" customWidth="1"/>
    <col min="13848" max="13848" width="10.42578125" style="2" bestFit="1" customWidth="1"/>
    <col min="13849" max="13849" width="7.5703125" style="2" bestFit="1" customWidth="1"/>
    <col min="13850" max="13850" width="10" style="2" bestFit="1" customWidth="1"/>
    <col min="13851" max="13851" width="8" style="2" bestFit="1" customWidth="1"/>
    <col min="13852" max="13852" width="11.5703125" style="2" bestFit="1" customWidth="1"/>
    <col min="13853" max="13853" width="7.5703125" style="2" bestFit="1" customWidth="1"/>
    <col min="13854" max="13854" width="12.7109375" style="2" bestFit="1" customWidth="1"/>
    <col min="13855" max="13855" width="14.5703125" style="2" bestFit="1" customWidth="1"/>
    <col min="13856" max="13856" width="4.28515625" style="2" bestFit="1" customWidth="1"/>
    <col min="13857" max="13857" width="8" style="2" bestFit="1" customWidth="1"/>
    <col min="13858" max="13858" width="4.7109375" style="2" bestFit="1" customWidth="1"/>
    <col min="13859" max="13859" width="7.42578125" style="2" bestFit="1" customWidth="1"/>
    <col min="13860" max="13860" width="13.5703125" style="2" bestFit="1" customWidth="1"/>
    <col min="13861" max="13861" width="10.85546875" style="2" bestFit="1" customWidth="1"/>
    <col min="13862" max="14081" width="8.85546875" style="2"/>
    <col min="14082" max="14082" width="3.5703125" style="2" bestFit="1" customWidth="1"/>
    <col min="14083" max="14083" width="21.28515625" style="2" bestFit="1" customWidth="1"/>
    <col min="14084" max="14084" width="11.28515625" style="2" bestFit="1" customWidth="1"/>
    <col min="14085" max="14086" width="4.7109375" style="2" bestFit="1" customWidth="1"/>
    <col min="14087" max="14087" width="7.5703125" style="2" bestFit="1" customWidth="1"/>
    <col min="14088" max="14090" width="10.5703125" style="2" bestFit="1" customWidth="1"/>
    <col min="14091" max="14091" width="6.140625" style="2" bestFit="1" customWidth="1"/>
    <col min="14092" max="14093" width="8.85546875" style="2" bestFit="1" customWidth="1"/>
    <col min="14094" max="14095" width="7.42578125" style="2" bestFit="1" customWidth="1"/>
    <col min="14096" max="14096" width="5.5703125" style="2" bestFit="1" customWidth="1"/>
    <col min="14097" max="14097" width="8" style="2" bestFit="1" customWidth="1"/>
    <col min="14098" max="14098" width="4" style="2" bestFit="1" customWidth="1"/>
    <col min="14099" max="14099" width="4.5703125" style="2" bestFit="1" customWidth="1"/>
    <col min="14100" max="14101" width="6" style="2" bestFit="1" customWidth="1"/>
    <col min="14102" max="14103" width="10.7109375" style="2" bestFit="1" customWidth="1"/>
    <col min="14104" max="14104" width="10.42578125" style="2" bestFit="1" customWidth="1"/>
    <col min="14105" max="14105" width="7.5703125" style="2" bestFit="1" customWidth="1"/>
    <col min="14106" max="14106" width="10" style="2" bestFit="1" customWidth="1"/>
    <col min="14107" max="14107" width="8" style="2" bestFit="1" customWidth="1"/>
    <col min="14108" max="14108" width="11.5703125" style="2" bestFit="1" customWidth="1"/>
    <col min="14109" max="14109" width="7.5703125" style="2" bestFit="1" customWidth="1"/>
    <col min="14110" max="14110" width="12.7109375" style="2" bestFit="1" customWidth="1"/>
    <col min="14111" max="14111" width="14.5703125" style="2" bestFit="1" customWidth="1"/>
    <col min="14112" max="14112" width="4.28515625" style="2" bestFit="1" customWidth="1"/>
    <col min="14113" max="14113" width="8" style="2" bestFit="1" customWidth="1"/>
    <col min="14114" max="14114" width="4.7109375" style="2" bestFit="1" customWidth="1"/>
    <col min="14115" max="14115" width="7.42578125" style="2" bestFit="1" customWidth="1"/>
    <col min="14116" max="14116" width="13.5703125" style="2" bestFit="1" customWidth="1"/>
    <col min="14117" max="14117" width="10.85546875" style="2" bestFit="1" customWidth="1"/>
    <col min="14118" max="14337" width="8.85546875" style="2"/>
    <col min="14338" max="14338" width="3.5703125" style="2" bestFit="1" customWidth="1"/>
    <col min="14339" max="14339" width="21.28515625" style="2" bestFit="1" customWidth="1"/>
    <col min="14340" max="14340" width="11.28515625" style="2" bestFit="1" customWidth="1"/>
    <col min="14341" max="14342" width="4.7109375" style="2" bestFit="1" customWidth="1"/>
    <col min="14343" max="14343" width="7.5703125" style="2" bestFit="1" customWidth="1"/>
    <col min="14344" max="14346" width="10.5703125" style="2" bestFit="1" customWidth="1"/>
    <col min="14347" max="14347" width="6.140625" style="2" bestFit="1" customWidth="1"/>
    <col min="14348" max="14349" width="8.85546875" style="2" bestFit="1" customWidth="1"/>
    <col min="14350" max="14351" width="7.42578125" style="2" bestFit="1" customWidth="1"/>
    <col min="14352" max="14352" width="5.5703125" style="2" bestFit="1" customWidth="1"/>
    <col min="14353" max="14353" width="8" style="2" bestFit="1" customWidth="1"/>
    <col min="14354" max="14354" width="4" style="2" bestFit="1" customWidth="1"/>
    <col min="14355" max="14355" width="4.5703125" style="2" bestFit="1" customWidth="1"/>
    <col min="14356" max="14357" width="6" style="2" bestFit="1" customWidth="1"/>
    <col min="14358" max="14359" width="10.7109375" style="2" bestFit="1" customWidth="1"/>
    <col min="14360" max="14360" width="10.42578125" style="2" bestFit="1" customWidth="1"/>
    <col min="14361" max="14361" width="7.5703125" style="2" bestFit="1" customWidth="1"/>
    <col min="14362" max="14362" width="10" style="2" bestFit="1" customWidth="1"/>
    <col min="14363" max="14363" width="8" style="2" bestFit="1" customWidth="1"/>
    <col min="14364" max="14364" width="11.5703125" style="2" bestFit="1" customWidth="1"/>
    <col min="14365" max="14365" width="7.5703125" style="2" bestFit="1" customWidth="1"/>
    <col min="14366" max="14366" width="12.7109375" style="2" bestFit="1" customWidth="1"/>
    <col min="14367" max="14367" width="14.5703125" style="2" bestFit="1" customWidth="1"/>
    <col min="14368" max="14368" width="4.28515625" style="2" bestFit="1" customWidth="1"/>
    <col min="14369" max="14369" width="8" style="2" bestFit="1" customWidth="1"/>
    <col min="14370" max="14370" width="4.7109375" style="2" bestFit="1" customWidth="1"/>
    <col min="14371" max="14371" width="7.42578125" style="2" bestFit="1" customWidth="1"/>
    <col min="14372" max="14372" width="13.5703125" style="2" bestFit="1" customWidth="1"/>
    <col min="14373" max="14373" width="10.85546875" style="2" bestFit="1" customWidth="1"/>
    <col min="14374" max="14593" width="8.85546875" style="2"/>
    <col min="14594" max="14594" width="3.5703125" style="2" bestFit="1" customWidth="1"/>
    <col min="14595" max="14595" width="21.28515625" style="2" bestFit="1" customWidth="1"/>
    <col min="14596" max="14596" width="11.28515625" style="2" bestFit="1" customWidth="1"/>
    <col min="14597" max="14598" width="4.7109375" style="2" bestFit="1" customWidth="1"/>
    <col min="14599" max="14599" width="7.5703125" style="2" bestFit="1" customWidth="1"/>
    <col min="14600" max="14602" width="10.5703125" style="2" bestFit="1" customWidth="1"/>
    <col min="14603" max="14603" width="6.140625" style="2" bestFit="1" customWidth="1"/>
    <col min="14604" max="14605" width="8.85546875" style="2" bestFit="1" customWidth="1"/>
    <col min="14606" max="14607" width="7.42578125" style="2" bestFit="1" customWidth="1"/>
    <col min="14608" max="14608" width="5.5703125" style="2" bestFit="1" customWidth="1"/>
    <col min="14609" max="14609" width="8" style="2" bestFit="1" customWidth="1"/>
    <col min="14610" max="14610" width="4" style="2" bestFit="1" customWidth="1"/>
    <col min="14611" max="14611" width="4.5703125" style="2" bestFit="1" customWidth="1"/>
    <col min="14612" max="14613" width="6" style="2" bestFit="1" customWidth="1"/>
    <col min="14614" max="14615" width="10.7109375" style="2" bestFit="1" customWidth="1"/>
    <col min="14616" max="14616" width="10.42578125" style="2" bestFit="1" customWidth="1"/>
    <col min="14617" max="14617" width="7.5703125" style="2" bestFit="1" customWidth="1"/>
    <col min="14618" max="14618" width="10" style="2" bestFit="1" customWidth="1"/>
    <col min="14619" max="14619" width="8" style="2" bestFit="1" customWidth="1"/>
    <col min="14620" max="14620" width="11.5703125" style="2" bestFit="1" customWidth="1"/>
    <col min="14621" max="14621" width="7.5703125" style="2" bestFit="1" customWidth="1"/>
    <col min="14622" max="14622" width="12.7109375" style="2" bestFit="1" customWidth="1"/>
    <col min="14623" max="14623" width="14.5703125" style="2" bestFit="1" customWidth="1"/>
    <col min="14624" max="14624" width="4.28515625" style="2" bestFit="1" customWidth="1"/>
    <col min="14625" max="14625" width="8" style="2" bestFit="1" customWidth="1"/>
    <col min="14626" max="14626" width="4.7109375" style="2" bestFit="1" customWidth="1"/>
    <col min="14627" max="14627" width="7.42578125" style="2" bestFit="1" customWidth="1"/>
    <col min="14628" max="14628" width="13.5703125" style="2" bestFit="1" customWidth="1"/>
    <col min="14629" max="14629" width="10.85546875" style="2" bestFit="1" customWidth="1"/>
    <col min="14630" max="14849" width="8.85546875" style="2"/>
    <col min="14850" max="14850" width="3.5703125" style="2" bestFit="1" customWidth="1"/>
    <col min="14851" max="14851" width="21.28515625" style="2" bestFit="1" customWidth="1"/>
    <col min="14852" max="14852" width="11.28515625" style="2" bestFit="1" customWidth="1"/>
    <col min="14853" max="14854" width="4.7109375" style="2" bestFit="1" customWidth="1"/>
    <col min="14855" max="14855" width="7.5703125" style="2" bestFit="1" customWidth="1"/>
    <col min="14856" max="14858" width="10.5703125" style="2" bestFit="1" customWidth="1"/>
    <col min="14859" max="14859" width="6.140625" style="2" bestFit="1" customWidth="1"/>
    <col min="14860" max="14861" width="8.85546875" style="2" bestFit="1" customWidth="1"/>
    <col min="14862" max="14863" width="7.42578125" style="2" bestFit="1" customWidth="1"/>
    <col min="14864" max="14864" width="5.5703125" style="2" bestFit="1" customWidth="1"/>
    <col min="14865" max="14865" width="8" style="2" bestFit="1" customWidth="1"/>
    <col min="14866" max="14866" width="4" style="2" bestFit="1" customWidth="1"/>
    <col min="14867" max="14867" width="4.5703125" style="2" bestFit="1" customWidth="1"/>
    <col min="14868" max="14869" width="6" style="2" bestFit="1" customWidth="1"/>
    <col min="14870" max="14871" width="10.7109375" style="2" bestFit="1" customWidth="1"/>
    <col min="14872" max="14872" width="10.42578125" style="2" bestFit="1" customWidth="1"/>
    <col min="14873" max="14873" width="7.5703125" style="2" bestFit="1" customWidth="1"/>
    <col min="14874" max="14874" width="10" style="2" bestFit="1" customWidth="1"/>
    <col min="14875" max="14875" width="8" style="2" bestFit="1" customWidth="1"/>
    <col min="14876" max="14876" width="11.5703125" style="2" bestFit="1" customWidth="1"/>
    <col min="14877" max="14877" width="7.5703125" style="2" bestFit="1" customWidth="1"/>
    <col min="14878" max="14878" width="12.7109375" style="2" bestFit="1" customWidth="1"/>
    <col min="14879" max="14879" width="14.5703125" style="2" bestFit="1" customWidth="1"/>
    <col min="14880" max="14880" width="4.28515625" style="2" bestFit="1" customWidth="1"/>
    <col min="14881" max="14881" width="8" style="2" bestFit="1" customWidth="1"/>
    <col min="14882" max="14882" width="4.7109375" style="2" bestFit="1" customWidth="1"/>
    <col min="14883" max="14883" width="7.42578125" style="2" bestFit="1" customWidth="1"/>
    <col min="14884" max="14884" width="13.5703125" style="2" bestFit="1" customWidth="1"/>
    <col min="14885" max="14885" width="10.85546875" style="2" bestFit="1" customWidth="1"/>
    <col min="14886" max="15105" width="8.85546875" style="2"/>
    <col min="15106" max="15106" width="3.5703125" style="2" bestFit="1" customWidth="1"/>
    <col min="15107" max="15107" width="21.28515625" style="2" bestFit="1" customWidth="1"/>
    <col min="15108" max="15108" width="11.28515625" style="2" bestFit="1" customWidth="1"/>
    <col min="15109" max="15110" width="4.7109375" style="2" bestFit="1" customWidth="1"/>
    <col min="15111" max="15111" width="7.5703125" style="2" bestFit="1" customWidth="1"/>
    <col min="15112" max="15114" width="10.5703125" style="2" bestFit="1" customWidth="1"/>
    <col min="15115" max="15115" width="6.140625" style="2" bestFit="1" customWidth="1"/>
    <col min="15116" max="15117" width="8.85546875" style="2" bestFit="1" customWidth="1"/>
    <col min="15118" max="15119" width="7.42578125" style="2" bestFit="1" customWidth="1"/>
    <col min="15120" max="15120" width="5.5703125" style="2" bestFit="1" customWidth="1"/>
    <col min="15121" max="15121" width="8" style="2" bestFit="1" customWidth="1"/>
    <col min="15122" max="15122" width="4" style="2" bestFit="1" customWidth="1"/>
    <col min="15123" max="15123" width="4.5703125" style="2" bestFit="1" customWidth="1"/>
    <col min="15124" max="15125" width="6" style="2" bestFit="1" customWidth="1"/>
    <col min="15126" max="15127" width="10.7109375" style="2" bestFit="1" customWidth="1"/>
    <col min="15128" max="15128" width="10.42578125" style="2" bestFit="1" customWidth="1"/>
    <col min="15129" max="15129" width="7.5703125" style="2" bestFit="1" customWidth="1"/>
    <col min="15130" max="15130" width="10" style="2" bestFit="1" customWidth="1"/>
    <col min="15131" max="15131" width="8" style="2" bestFit="1" customWidth="1"/>
    <col min="15132" max="15132" width="11.5703125" style="2" bestFit="1" customWidth="1"/>
    <col min="15133" max="15133" width="7.5703125" style="2" bestFit="1" customWidth="1"/>
    <col min="15134" max="15134" width="12.7109375" style="2" bestFit="1" customWidth="1"/>
    <col min="15135" max="15135" width="14.5703125" style="2" bestFit="1" customWidth="1"/>
    <col min="15136" max="15136" width="4.28515625" style="2" bestFit="1" customWidth="1"/>
    <col min="15137" max="15137" width="8" style="2" bestFit="1" customWidth="1"/>
    <col min="15138" max="15138" width="4.7109375" style="2" bestFit="1" customWidth="1"/>
    <col min="15139" max="15139" width="7.42578125" style="2" bestFit="1" customWidth="1"/>
    <col min="15140" max="15140" width="13.5703125" style="2" bestFit="1" customWidth="1"/>
    <col min="15141" max="15141" width="10.85546875" style="2" bestFit="1" customWidth="1"/>
    <col min="15142" max="15361" width="8.85546875" style="2"/>
    <col min="15362" max="15362" width="3.5703125" style="2" bestFit="1" customWidth="1"/>
    <col min="15363" max="15363" width="21.28515625" style="2" bestFit="1" customWidth="1"/>
    <col min="15364" max="15364" width="11.28515625" style="2" bestFit="1" customWidth="1"/>
    <col min="15365" max="15366" width="4.7109375" style="2" bestFit="1" customWidth="1"/>
    <col min="15367" max="15367" width="7.5703125" style="2" bestFit="1" customWidth="1"/>
    <col min="15368" max="15370" width="10.5703125" style="2" bestFit="1" customWidth="1"/>
    <col min="15371" max="15371" width="6.140625" style="2" bestFit="1" customWidth="1"/>
    <col min="15372" max="15373" width="8.85546875" style="2" bestFit="1" customWidth="1"/>
    <col min="15374" max="15375" width="7.42578125" style="2" bestFit="1" customWidth="1"/>
    <col min="15376" max="15376" width="5.5703125" style="2" bestFit="1" customWidth="1"/>
    <col min="15377" max="15377" width="8" style="2" bestFit="1" customWidth="1"/>
    <col min="15378" max="15378" width="4" style="2" bestFit="1" customWidth="1"/>
    <col min="15379" max="15379" width="4.5703125" style="2" bestFit="1" customWidth="1"/>
    <col min="15380" max="15381" width="6" style="2" bestFit="1" customWidth="1"/>
    <col min="15382" max="15383" width="10.7109375" style="2" bestFit="1" customWidth="1"/>
    <col min="15384" max="15384" width="10.42578125" style="2" bestFit="1" customWidth="1"/>
    <col min="15385" max="15385" width="7.5703125" style="2" bestFit="1" customWidth="1"/>
    <col min="15386" max="15386" width="10" style="2" bestFit="1" customWidth="1"/>
    <col min="15387" max="15387" width="8" style="2" bestFit="1" customWidth="1"/>
    <col min="15388" max="15388" width="11.5703125" style="2" bestFit="1" customWidth="1"/>
    <col min="15389" max="15389" width="7.5703125" style="2" bestFit="1" customWidth="1"/>
    <col min="15390" max="15390" width="12.7109375" style="2" bestFit="1" customWidth="1"/>
    <col min="15391" max="15391" width="14.5703125" style="2" bestFit="1" customWidth="1"/>
    <col min="15392" max="15392" width="4.28515625" style="2" bestFit="1" customWidth="1"/>
    <col min="15393" max="15393" width="8" style="2" bestFit="1" customWidth="1"/>
    <col min="15394" max="15394" width="4.7109375" style="2" bestFit="1" customWidth="1"/>
    <col min="15395" max="15395" width="7.42578125" style="2" bestFit="1" customWidth="1"/>
    <col min="15396" max="15396" width="13.5703125" style="2" bestFit="1" customWidth="1"/>
    <col min="15397" max="15397" width="10.85546875" style="2" bestFit="1" customWidth="1"/>
    <col min="15398" max="15617" width="8.85546875" style="2"/>
    <col min="15618" max="15618" width="3.5703125" style="2" bestFit="1" customWidth="1"/>
    <col min="15619" max="15619" width="21.28515625" style="2" bestFit="1" customWidth="1"/>
    <col min="15620" max="15620" width="11.28515625" style="2" bestFit="1" customWidth="1"/>
    <col min="15621" max="15622" width="4.7109375" style="2" bestFit="1" customWidth="1"/>
    <col min="15623" max="15623" width="7.5703125" style="2" bestFit="1" customWidth="1"/>
    <col min="15624" max="15626" width="10.5703125" style="2" bestFit="1" customWidth="1"/>
    <col min="15627" max="15627" width="6.140625" style="2" bestFit="1" customWidth="1"/>
    <col min="15628" max="15629" width="8.85546875" style="2" bestFit="1" customWidth="1"/>
    <col min="15630" max="15631" width="7.42578125" style="2" bestFit="1" customWidth="1"/>
    <col min="15632" max="15632" width="5.5703125" style="2" bestFit="1" customWidth="1"/>
    <col min="15633" max="15633" width="8" style="2" bestFit="1" customWidth="1"/>
    <col min="15634" max="15634" width="4" style="2" bestFit="1" customWidth="1"/>
    <col min="15635" max="15635" width="4.5703125" style="2" bestFit="1" customWidth="1"/>
    <col min="15636" max="15637" width="6" style="2" bestFit="1" customWidth="1"/>
    <col min="15638" max="15639" width="10.7109375" style="2" bestFit="1" customWidth="1"/>
    <col min="15640" max="15640" width="10.42578125" style="2" bestFit="1" customWidth="1"/>
    <col min="15641" max="15641" width="7.5703125" style="2" bestFit="1" customWidth="1"/>
    <col min="15642" max="15642" width="10" style="2" bestFit="1" customWidth="1"/>
    <col min="15643" max="15643" width="8" style="2" bestFit="1" customWidth="1"/>
    <col min="15644" max="15644" width="11.5703125" style="2" bestFit="1" customWidth="1"/>
    <col min="15645" max="15645" width="7.5703125" style="2" bestFit="1" customWidth="1"/>
    <col min="15646" max="15646" width="12.7109375" style="2" bestFit="1" customWidth="1"/>
    <col min="15647" max="15647" width="14.5703125" style="2" bestFit="1" customWidth="1"/>
    <col min="15648" max="15648" width="4.28515625" style="2" bestFit="1" customWidth="1"/>
    <col min="15649" max="15649" width="8" style="2" bestFit="1" customWidth="1"/>
    <col min="15650" max="15650" width="4.7109375" style="2" bestFit="1" customWidth="1"/>
    <col min="15651" max="15651" width="7.42578125" style="2" bestFit="1" customWidth="1"/>
    <col min="15652" max="15652" width="13.5703125" style="2" bestFit="1" customWidth="1"/>
    <col min="15653" max="15653" width="10.85546875" style="2" bestFit="1" customWidth="1"/>
    <col min="15654" max="15873" width="8.85546875" style="2"/>
    <col min="15874" max="15874" width="3.5703125" style="2" bestFit="1" customWidth="1"/>
    <col min="15875" max="15875" width="21.28515625" style="2" bestFit="1" customWidth="1"/>
    <col min="15876" max="15876" width="11.28515625" style="2" bestFit="1" customWidth="1"/>
    <col min="15877" max="15878" width="4.7109375" style="2" bestFit="1" customWidth="1"/>
    <col min="15879" max="15879" width="7.5703125" style="2" bestFit="1" customWidth="1"/>
    <col min="15880" max="15882" width="10.5703125" style="2" bestFit="1" customWidth="1"/>
    <col min="15883" max="15883" width="6.140625" style="2" bestFit="1" customWidth="1"/>
    <col min="15884" max="15885" width="8.85546875" style="2" bestFit="1" customWidth="1"/>
    <col min="15886" max="15887" width="7.42578125" style="2" bestFit="1" customWidth="1"/>
    <col min="15888" max="15888" width="5.5703125" style="2" bestFit="1" customWidth="1"/>
    <col min="15889" max="15889" width="8" style="2" bestFit="1" customWidth="1"/>
    <col min="15890" max="15890" width="4" style="2" bestFit="1" customWidth="1"/>
    <col min="15891" max="15891" width="4.5703125" style="2" bestFit="1" customWidth="1"/>
    <col min="15892" max="15893" width="6" style="2" bestFit="1" customWidth="1"/>
    <col min="15894" max="15895" width="10.7109375" style="2" bestFit="1" customWidth="1"/>
    <col min="15896" max="15896" width="10.42578125" style="2" bestFit="1" customWidth="1"/>
    <col min="15897" max="15897" width="7.5703125" style="2" bestFit="1" customWidth="1"/>
    <col min="15898" max="15898" width="10" style="2" bestFit="1" customWidth="1"/>
    <col min="15899" max="15899" width="8" style="2" bestFit="1" customWidth="1"/>
    <col min="15900" max="15900" width="11.5703125" style="2" bestFit="1" customWidth="1"/>
    <col min="15901" max="15901" width="7.5703125" style="2" bestFit="1" customWidth="1"/>
    <col min="15902" max="15902" width="12.7109375" style="2" bestFit="1" customWidth="1"/>
    <col min="15903" max="15903" width="14.5703125" style="2" bestFit="1" customWidth="1"/>
    <col min="15904" max="15904" width="4.28515625" style="2" bestFit="1" customWidth="1"/>
    <col min="15905" max="15905" width="8" style="2" bestFit="1" customWidth="1"/>
    <col min="15906" max="15906" width="4.7109375" style="2" bestFit="1" customWidth="1"/>
    <col min="15907" max="15907" width="7.42578125" style="2" bestFit="1" customWidth="1"/>
    <col min="15908" max="15908" width="13.5703125" style="2" bestFit="1" customWidth="1"/>
    <col min="15909" max="15909" width="10.85546875" style="2" bestFit="1" customWidth="1"/>
    <col min="15910" max="16129" width="8.85546875" style="2"/>
    <col min="16130" max="16130" width="3.5703125" style="2" bestFit="1" customWidth="1"/>
    <col min="16131" max="16131" width="21.28515625" style="2" bestFit="1" customWidth="1"/>
    <col min="16132" max="16132" width="11.28515625" style="2" bestFit="1" customWidth="1"/>
    <col min="16133" max="16134" width="4.7109375" style="2" bestFit="1" customWidth="1"/>
    <col min="16135" max="16135" width="7.5703125" style="2" bestFit="1" customWidth="1"/>
    <col min="16136" max="16138" width="10.5703125" style="2" bestFit="1" customWidth="1"/>
    <col min="16139" max="16139" width="6.140625" style="2" bestFit="1" customWidth="1"/>
    <col min="16140" max="16141" width="8.85546875" style="2" bestFit="1" customWidth="1"/>
    <col min="16142" max="16143" width="7.42578125" style="2" bestFit="1" customWidth="1"/>
    <col min="16144" max="16144" width="5.5703125" style="2" bestFit="1" customWidth="1"/>
    <col min="16145" max="16145" width="8" style="2" bestFit="1" customWidth="1"/>
    <col min="16146" max="16146" width="4" style="2" bestFit="1" customWidth="1"/>
    <col min="16147" max="16147" width="4.5703125" style="2" bestFit="1" customWidth="1"/>
    <col min="16148" max="16149" width="6" style="2" bestFit="1" customWidth="1"/>
    <col min="16150" max="16151" width="10.7109375" style="2" bestFit="1" customWidth="1"/>
    <col min="16152" max="16152" width="10.42578125" style="2" bestFit="1" customWidth="1"/>
    <col min="16153" max="16153" width="7.5703125" style="2" bestFit="1" customWidth="1"/>
    <col min="16154" max="16154" width="10" style="2" bestFit="1" customWidth="1"/>
    <col min="16155" max="16155" width="8" style="2" bestFit="1" customWidth="1"/>
    <col min="16156" max="16156" width="11.5703125" style="2" bestFit="1" customWidth="1"/>
    <col min="16157" max="16157" width="7.5703125" style="2" bestFit="1" customWidth="1"/>
    <col min="16158" max="16158" width="12.7109375" style="2" bestFit="1" customWidth="1"/>
    <col min="16159" max="16159" width="14.5703125" style="2" bestFit="1" customWidth="1"/>
    <col min="16160" max="16160" width="4.28515625" style="2" bestFit="1" customWidth="1"/>
    <col min="16161" max="16161" width="8" style="2" bestFit="1" customWidth="1"/>
    <col min="16162" max="16162" width="4.7109375" style="2" bestFit="1" customWidth="1"/>
    <col min="16163" max="16163" width="7.42578125" style="2" bestFit="1" customWidth="1"/>
    <col min="16164" max="16164" width="13.5703125" style="2" bestFit="1" customWidth="1"/>
    <col min="16165" max="16165" width="10.85546875" style="2" bestFit="1" customWidth="1"/>
    <col min="16166" max="16384" width="8.85546875" style="2"/>
  </cols>
  <sheetData>
    <row r="1" spans="1:37" s="49" customFormat="1" ht="63" x14ac:dyDescent="0.25">
      <c r="A1" s="9" t="s">
        <v>259</v>
      </c>
      <c r="B1" s="9" t="s">
        <v>260</v>
      </c>
      <c r="C1" s="9" t="s">
        <v>261</v>
      </c>
      <c r="D1" s="9" t="s">
        <v>262</v>
      </c>
      <c r="E1" s="97" t="s">
        <v>1</v>
      </c>
      <c r="F1" s="98"/>
      <c r="G1" s="9" t="s">
        <v>169</v>
      </c>
      <c r="H1" s="9" t="s">
        <v>170</v>
      </c>
      <c r="I1" s="9" t="s">
        <v>171</v>
      </c>
      <c r="J1" s="97" t="s">
        <v>41</v>
      </c>
      <c r="K1" s="98"/>
      <c r="L1" s="9" t="s">
        <v>172</v>
      </c>
      <c r="M1" s="9" t="s">
        <v>173</v>
      </c>
      <c r="N1" s="9" t="s">
        <v>174</v>
      </c>
      <c r="O1" s="9" t="s">
        <v>175</v>
      </c>
      <c r="P1" s="9" t="s">
        <v>2</v>
      </c>
      <c r="Q1" s="9" t="s">
        <v>176</v>
      </c>
      <c r="R1" s="9" t="s">
        <v>177</v>
      </c>
      <c r="S1" s="9" t="s">
        <v>178</v>
      </c>
      <c r="T1" s="9" t="s">
        <v>34</v>
      </c>
      <c r="U1" s="9" t="s">
        <v>30</v>
      </c>
      <c r="V1" s="9" t="s">
        <v>179</v>
      </c>
      <c r="W1" s="9" t="s">
        <v>180</v>
      </c>
      <c r="X1" s="9" t="s">
        <v>181</v>
      </c>
      <c r="Y1" s="9" t="s">
        <v>182</v>
      </c>
      <c r="Z1" s="9" t="s">
        <v>183</v>
      </c>
      <c r="AA1" s="9" t="s">
        <v>184</v>
      </c>
      <c r="AB1" s="9" t="s">
        <v>38</v>
      </c>
      <c r="AC1" s="9" t="s">
        <v>3</v>
      </c>
      <c r="AD1" s="9" t="s">
        <v>45</v>
      </c>
      <c r="AE1" s="9" t="s">
        <v>185</v>
      </c>
      <c r="AF1" s="9" t="s">
        <v>186</v>
      </c>
      <c r="AG1" s="9" t="s">
        <v>187</v>
      </c>
      <c r="AH1" s="9" t="s">
        <v>7</v>
      </c>
      <c r="AI1" s="9" t="s">
        <v>188</v>
      </c>
      <c r="AJ1" s="9" t="s">
        <v>189</v>
      </c>
      <c r="AK1" s="9" t="s">
        <v>190</v>
      </c>
    </row>
    <row r="2" spans="1:37" s="10" customFormat="1" ht="32.25" customHeight="1" x14ac:dyDescent="0.25">
      <c r="A2" s="11"/>
      <c r="B2" s="11" t="s">
        <v>191</v>
      </c>
      <c r="C2" s="11"/>
      <c r="D2" s="11">
        <f>SUM(E2:AD2)</f>
        <v>27</v>
      </c>
      <c r="E2" s="12">
        <v>12</v>
      </c>
      <c r="F2" s="12"/>
      <c r="G2" s="11"/>
      <c r="H2" s="11"/>
      <c r="I2" s="11"/>
      <c r="J2" s="12">
        <v>3</v>
      </c>
      <c r="K2" s="12"/>
      <c r="L2" s="12"/>
      <c r="M2" s="12"/>
      <c r="N2" s="12">
        <v>2</v>
      </c>
      <c r="O2" s="12"/>
      <c r="P2" s="11">
        <v>1</v>
      </c>
      <c r="Q2" s="11">
        <v>2</v>
      </c>
      <c r="R2" s="11"/>
      <c r="S2" s="11"/>
      <c r="T2" s="11"/>
      <c r="U2" s="11"/>
      <c r="V2" s="11">
        <v>1</v>
      </c>
      <c r="W2" s="11">
        <v>1</v>
      </c>
      <c r="X2" s="11">
        <v>1</v>
      </c>
      <c r="Y2" s="11"/>
      <c r="Z2" s="11">
        <v>1</v>
      </c>
      <c r="AA2" s="11"/>
      <c r="AB2" s="11">
        <v>1</v>
      </c>
      <c r="AC2" s="12">
        <v>1</v>
      </c>
      <c r="AD2" s="12">
        <v>1</v>
      </c>
      <c r="AE2" s="12"/>
      <c r="AF2" s="11"/>
      <c r="AG2" s="12"/>
      <c r="AH2" s="12"/>
      <c r="AI2" s="12"/>
      <c r="AJ2" s="11"/>
      <c r="AK2" s="11"/>
    </row>
    <row r="3" spans="1:37" x14ac:dyDescent="0.25">
      <c r="A3" s="13">
        <v>1</v>
      </c>
      <c r="B3" s="14" t="s">
        <v>192</v>
      </c>
      <c r="C3" s="14" t="s">
        <v>193</v>
      </c>
      <c r="D3" s="13" t="s">
        <v>9</v>
      </c>
      <c r="E3" s="13">
        <v>12</v>
      </c>
      <c r="F3" s="18"/>
      <c r="G3" s="13"/>
      <c r="H3" s="13"/>
      <c r="I3" s="13"/>
      <c r="J3" s="13">
        <v>1</v>
      </c>
      <c r="K3" s="13" t="s">
        <v>194</v>
      </c>
      <c r="L3" s="13"/>
      <c r="M3" s="13"/>
      <c r="N3" s="13" t="s">
        <v>195</v>
      </c>
      <c r="O3" s="13"/>
      <c r="P3" s="92" t="s">
        <v>194</v>
      </c>
      <c r="Q3" s="13" t="s">
        <v>194</v>
      </c>
      <c r="R3" s="13"/>
      <c r="S3" s="13"/>
      <c r="T3" s="13"/>
      <c r="U3" s="13"/>
      <c r="V3" s="13" t="s">
        <v>196</v>
      </c>
      <c r="W3" s="13" t="s">
        <v>197</v>
      </c>
      <c r="X3" s="13" t="s">
        <v>198</v>
      </c>
      <c r="Y3" s="13"/>
      <c r="Z3" s="13" t="s">
        <v>199</v>
      </c>
      <c r="AA3" s="13"/>
      <c r="AB3" s="13"/>
      <c r="AC3" s="13" t="s">
        <v>198</v>
      </c>
      <c r="AD3" s="13">
        <v>1</v>
      </c>
      <c r="AE3" s="15">
        <f>SUM(E3:AD3)</f>
        <v>14</v>
      </c>
      <c r="AF3" s="13">
        <v>3</v>
      </c>
      <c r="AG3" s="13">
        <v>3</v>
      </c>
      <c r="AH3" s="13">
        <f>AE3+AF3+AG3</f>
        <v>20</v>
      </c>
      <c r="AI3" s="13">
        <v>23</v>
      </c>
      <c r="AJ3" s="13">
        <f>AI3-AH3</f>
        <v>3</v>
      </c>
      <c r="AK3" s="13"/>
    </row>
    <row r="4" spans="1:37" x14ac:dyDescent="0.25">
      <c r="A4" s="13">
        <v>2</v>
      </c>
      <c r="B4" s="14" t="s">
        <v>200</v>
      </c>
      <c r="C4" s="14" t="s">
        <v>201</v>
      </c>
      <c r="D4" s="13" t="s">
        <v>10</v>
      </c>
      <c r="E4" s="13">
        <v>12</v>
      </c>
      <c r="F4" s="18"/>
      <c r="G4" s="13"/>
      <c r="H4" s="13"/>
      <c r="I4" s="13"/>
      <c r="J4" s="13">
        <v>3</v>
      </c>
      <c r="K4" s="13"/>
      <c r="L4" s="13"/>
      <c r="M4" s="13"/>
      <c r="N4" s="13" t="s">
        <v>195</v>
      </c>
      <c r="O4" s="13"/>
      <c r="P4" s="92" t="s">
        <v>194</v>
      </c>
      <c r="Q4" s="92" t="s">
        <v>194</v>
      </c>
      <c r="R4" s="13"/>
      <c r="S4" s="13"/>
      <c r="T4" s="13"/>
      <c r="U4" s="13"/>
      <c r="V4" s="13" t="s">
        <v>196</v>
      </c>
      <c r="W4" s="13" t="s">
        <v>197</v>
      </c>
      <c r="X4" s="13" t="s">
        <v>198</v>
      </c>
      <c r="Y4" s="13"/>
      <c r="Z4" s="13" t="s">
        <v>199</v>
      </c>
      <c r="AA4" s="13"/>
      <c r="AB4" s="13"/>
      <c r="AC4" s="13" t="s">
        <v>198</v>
      </c>
      <c r="AD4" s="13">
        <v>1</v>
      </c>
      <c r="AE4" s="15">
        <f>SUM(E4:AD4)</f>
        <v>16</v>
      </c>
      <c r="AF4" s="13">
        <v>3</v>
      </c>
      <c r="AG4" s="13">
        <v>1</v>
      </c>
      <c r="AH4" s="13">
        <f>AE4+AF4+AG4</f>
        <v>20</v>
      </c>
      <c r="AI4" s="13">
        <v>23</v>
      </c>
      <c r="AJ4" s="13">
        <f t="shared" ref="AJ4:AJ35" si="0">AI4-AH4</f>
        <v>3</v>
      </c>
      <c r="AK4" s="13"/>
    </row>
    <row r="5" spans="1:37" x14ac:dyDescent="0.25">
      <c r="A5" s="13">
        <v>3</v>
      </c>
      <c r="B5" s="16" t="s">
        <v>202</v>
      </c>
      <c r="C5" s="14" t="s">
        <v>203</v>
      </c>
      <c r="D5" s="13" t="s">
        <v>33</v>
      </c>
      <c r="E5" s="13">
        <v>12</v>
      </c>
      <c r="F5" s="18"/>
      <c r="G5" s="13"/>
      <c r="H5" s="13"/>
      <c r="I5" s="13"/>
      <c r="J5" s="92" t="s">
        <v>194</v>
      </c>
      <c r="K5" s="13"/>
      <c r="L5" s="13"/>
      <c r="M5" s="13"/>
      <c r="N5" s="13" t="s">
        <v>204</v>
      </c>
      <c r="O5" s="13"/>
      <c r="P5" s="13" t="s">
        <v>194</v>
      </c>
      <c r="Q5" s="13" t="s">
        <v>194</v>
      </c>
      <c r="R5" s="13"/>
      <c r="S5" s="13"/>
      <c r="T5" s="13"/>
      <c r="U5" s="13"/>
      <c r="V5" s="13" t="s">
        <v>196</v>
      </c>
      <c r="W5" s="13" t="s">
        <v>197</v>
      </c>
      <c r="X5" s="13" t="s">
        <v>198</v>
      </c>
      <c r="Y5" s="13"/>
      <c r="Z5" s="13" t="s">
        <v>199</v>
      </c>
      <c r="AA5" s="13"/>
      <c r="AB5" s="13"/>
      <c r="AC5" s="13" t="s">
        <v>198</v>
      </c>
      <c r="AD5" s="13">
        <v>1</v>
      </c>
      <c r="AE5" s="15">
        <f>SUM(E5:AD5)</f>
        <v>13</v>
      </c>
      <c r="AF5" s="13">
        <v>3</v>
      </c>
      <c r="AG5" s="13">
        <v>4</v>
      </c>
      <c r="AH5" s="13">
        <f>AE5+AF5+AG5</f>
        <v>20</v>
      </c>
      <c r="AI5" s="13">
        <v>23</v>
      </c>
      <c r="AJ5" s="13">
        <f t="shared" si="0"/>
        <v>3</v>
      </c>
      <c r="AK5" s="13"/>
    </row>
    <row r="6" spans="1:37" x14ac:dyDescent="0.25">
      <c r="A6" s="13"/>
      <c r="B6" s="11" t="s">
        <v>205</v>
      </c>
      <c r="C6" s="11"/>
      <c r="D6" s="11">
        <f>SUM(E6:AD6)</f>
        <v>27</v>
      </c>
      <c r="E6" s="12">
        <v>10</v>
      </c>
      <c r="F6" s="12"/>
      <c r="G6" s="11"/>
      <c r="H6" s="11"/>
      <c r="I6" s="11"/>
      <c r="J6" s="12">
        <v>5</v>
      </c>
      <c r="K6" s="12"/>
      <c r="L6" s="12"/>
      <c r="M6" s="12"/>
      <c r="N6" s="12">
        <v>2</v>
      </c>
      <c r="O6" s="12"/>
      <c r="P6" s="11">
        <v>1</v>
      </c>
      <c r="Q6" s="11">
        <v>2</v>
      </c>
      <c r="R6" s="11"/>
      <c r="S6" s="11"/>
      <c r="T6" s="11"/>
      <c r="U6" s="11"/>
      <c r="V6" s="11">
        <v>1</v>
      </c>
      <c r="W6" s="11">
        <v>1</v>
      </c>
      <c r="X6" s="11">
        <v>1</v>
      </c>
      <c r="Y6" s="11"/>
      <c r="Z6" s="11">
        <v>1</v>
      </c>
      <c r="AA6" s="11"/>
      <c r="AB6" s="11">
        <v>1</v>
      </c>
      <c r="AC6" s="12">
        <v>1</v>
      </c>
      <c r="AD6" s="12">
        <v>1</v>
      </c>
      <c r="AE6" s="15"/>
      <c r="AF6" s="11"/>
      <c r="AG6" s="13"/>
      <c r="AH6" s="13"/>
      <c r="AI6" s="13"/>
      <c r="AJ6" s="13">
        <f t="shared" si="0"/>
        <v>0</v>
      </c>
      <c r="AK6" s="13"/>
    </row>
    <row r="7" spans="1:37" x14ac:dyDescent="0.25">
      <c r="A7" s="13">
        <v>4</v>
      </c>
      <c r="B7" s="14" t="s">
        <v>206</v>
      </c>
      <c r="C7" s="14"/>
      <c r="D7" s="13" t="s">
        <v>11</v>
      </c>
      <c r="E7" s="13">
        <v>10</v>
      </c>
      <c r="F7" s="13"/>
      <c r="G7" s="13"/>
      <c r="H7" s="13"/>
      <c r="I7" s="13"/>
      <c r="J7" s="13">
        <v>5</v>
      </c>
      <c r="K7" s="13"/>
      <c r="L7" s="13"/>
      <c r="M7" s="13"/>
      <c r="N7" s="13" t="s">
        <v>207</v>
      </c>
      <c r="O7" s="13"/>
      <c r="P7" s="13" t="s">
        <v>197</v>
      </c>
      <c r="Q7" s="13" t="s">
        <v>197</v>
      </c>
      <c r="R7" s="13"/>
      <c r="S7" s="13"/>
      <c r="T7" s="13"/>
      <c r="U7" s="13"/>
      <c r="V7" s="13" t="s">
        <v>196</v>
      </c>
      <c r="W7" s="13" t="s">
        <v>197</v>
      </c>
      <c r="X7" s="13" t="s">
        <v>198</v>
      </c>
      <c r="Y7" s="5"/>
      <c r="Z7" s="13" t="s">
        <v>199</v>
      </c>
      <c r="AA7" s="13"/>
      <c r="AB7" s="13"/>
      <c r="AC7" s="13" t="s">
        <v>198</v>
      </c>
      <c r="AD7" s="13">
        <v>1</v>
      </c>
      <c r="AE7" s="15">
        <f>SUM(E7:AD7)</f>
        <v>16</v>
      </c>
      <c r="AF7" s="13">
        <v>3</v>
      </c>
      <c r="AG7" s="13"/>
      <c r="AH7" s="13">
        <f>AE7+AF7+AG7</f>
        <v>19</v>
      </c>
      <c r="AI7" s="13">
        <v>23</v>
      </c>
      <c r="AJ7" s="13">
        <f t="shared" si="0"/>
        <v>4</v>
      </c>
      <c r="AK7" s="13"/>
    </row>
    <row r="8" spans="1:37" x14ac:dyDescent="0.25">
      <c r="A8" s="13">
        <v>5</v>
      </c>
      <c r="B8" s="14" t="s">
        <v>208</v>
      </c>
      <c r="C8" s="14" t="s">
        <v>193</v>
      </c>
      <c r="D8" s="13" t="s">
        <v>12</v>
      </c>
      <c r="E8" s="13">
        <v>8</v>
      </c>
      <c r="F8" s="18" t="s">
        <v>197</v>
      </c>
      <c r="G8" s="13"/>
      <c r="H8" s="13"/>
      <c r="I8" s="13"/>
      <c r="J8" s="13">
        <v>5</v>
      </c>
      <c r="K8" s="13"/>
      <c r="L8" s="13"/>
      <c r="M8" s="13"/>
      <c r="N8" s="13" t="s">
        <v>207</v>
      </c>
      <c r="O8" s="13"/>
      <c r="P8" s="13" t="s">
        <v>197</v>
      </c>
      <c r="Q8" s="13" t="s">
        <v>197</v>
      </c>
      <c r="R8" s="13"/>
      <c r="S8" s="13"/>
      <c r="T8" s="13"/>
      <c r="U8" s="13"/>
      <c r="V8" s="13" t="s">
        <v>196</v>
      </c>
      <c r="W8" s="13" t="s">
        <v>197</v>
      </c>
      <c r="X8" s="13" t="s">
        <v>198</v>
      </c>
      <c r="Y8" s="5"/>
      <c r="Z8" s="13" t="s">
        <v>199</v>
      </c>
      <c r="AA8" s="13"/>
      <c r="AB8" s="13"/>
      <c r="AC8" s="13" t="s">
        <v>198</v>
      </c>
      <c r="AD8" s="13">
        <v>1</v>
      </c>
      <c r="AE8" s="15">
        <f>SUM(E8:AD8)</f>
        <v>14</v>
      </c>
      <c r="AF8" s="13">
        <v>3</v>
      </c>
      <c r="AG8" s="13">
        <v>3</v>
      </c>
      <c r="AH8" s="13">
        <f>AE8+AF8+AG8</f>
        <v>20</v>
      </c>
      <c r="AI8" s="13">
        <v>23</v>
      </c>
      <c r="AJ8" s="13">
        <f t="shared" si="0"/>
        <v>3</v>
      </c>
      <c r="AK8" s="13"/>
    </row>
    <row r="9" spans="1:37" x14ac:dyDescent="0.25">
      <c r="A9" s="13">
        <v>6</v>
      </c>
      <c r="B9" s="14" t="s">
        <v>209</v>
      </c>
      <c r="C9" s="14"/>
      <c r="D9" s="13" t="s">
        <v>35</v>
      </c>
      <c r="E9" s="13">
        <v>10</v>
      </c>
      <c r="F9" s="13"/>
      <c r="G9" s="13"/>
      <c r="H9" s="13"/>
      <c r="I9" s="13"/>
      <c r="J9" s="13">
        <v>5</v>
      </c>
      <c r="K9" s="13"/>
      <c r="L9" s="13"/>
      <c r="M9" s="13"/>
      <c r="N9" s="13" t="s">
        <v>207</v>
      </c>
      <c r="O9" s="13"/>
      <c r="P9" s="13" t="s">
        <v>197</v>
      </c>
      <c r="Q9" s="13" t="s">
        <v>197</v>
      </c>
      <c r="R9" s="13"/>
      <c r="S9" s="13"/>
      <c r="T9" s="13"/>
      <c r="U9" s="13"/>
      <c r="V9" s="13" t="s">
        <v>196</v>
      </c>
      <c r="W9" s="13" t="s">
        <v>197</v>
      </c>
      <c r="X9" s="13" t="s">
        <v>198</v>
      </c>
      <c r="Y9" s="5"/>
      <c r="Z9" s="13" t="s">
        <v>199</v>
      </c>
      <c r="AA9" s="13"/>
      <c r="AB9" s="13"/>
      <c r="AC9" s="13" t="s">
        <v>198</v>
      </c>
      <c r="AD9" s="13">
        <v>1</v>
      </c>
      <c r="AE9" s="15">
        <f>SUM(E9:AD9)</f>
        <v>16</v>
      </c>
      <c r="AF9" s="13">
        <v>3</v>
      </c>
      <c r="AG9" s="13"/>
      <c r="AH9" s="13">
        <f>AE9+AF9+AG9</f>
        <v>19</v>
      </c>
      <c r="AI9" s="13">
        <v>23</v>
      </c>
      <c r="AJ9" s="13">
        <f t="shared" si="0"/>
        <v>4</v>
      </c>
      <c r="AK9" s="13"/>
    </row>
    <row r="10" spans="1:37" x14ac:dyDescent="0.25">
      <c r="A10" s="13"/>
      <c r="B10" s="11" t="s">
        <v>210</v>
      </c>
      <c r="C10" s="11"/>
      <c r="D10" s="11">
        <f>SUM(E10:AD10)</f>
        <v>28</v>
      </c>
      <c r="E10" s="12">
        <v>7</v>
      </c>
      <c r="F10" s="12"/>
      <c r="G10" s="11"/>
      <c r="H10" s="11"/>
      <c r="I10" s="11"/>
      <c r="J10" s="12">
        <v>5</v>
      </c>
      <c r="K10" s="12"/>
      <c r="L10" s="12"/>
      <c r="M10" s="12"/>
      <c r="N10" s="12">
        <v>4</v>
      </c>
      <c r="O10" s="12"/>
      <c r="P10" s="11">
        <v>1</v>
      </c>
      <c r="Q10" s="11">
        <v>2</v>
      </c>
      <c r="R10" s="11"/>
      <c r="S10" s="11"/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/>
      <c r="Z10" s="11">
        <v>1</v>
      </c>
      <c r="AA10" s="11"/>
      <c r="AB10" s="11">
        <v>1</v>
      </c>
      <c r="AC10" s="12">
        <v>1</v>
      </c>
      <c r="AD10" s="12">
        <v>1</v>
      </c>
      <c r="AE10" s="15"/>
      <c r="AF10" s="11"/>
      <c r="AG10" s="13"/>
      <c r="AH10" s="13"/>
      <c r="AI10" s="13"/>
      <c r="AJ10" s="13">
        <f t="shared" si="0"/>
        <v>0</v>
      </c>
      <c r="AK10" s="13"/>
    </row>
    <row r="11" spans="1:37" x14ac:dyDescent="0.25">
      <c r="A11" s="13">
        <v>7</v>
      </c>
      <c r="B11" s="14" t="s">
        <v>211</v>
      </c>
      <c r="C11" s="14"/>
      <c r="D11" s="13" t="s">
        <v>13</v>
      </c>
      <c r="E11" s="13">
        <v>7</v>
      </c>
      <c r="F11" s="13"/>
      <c r="G11" s="13"/>
      <c r="H11" s="13"/>
      <c r="I11" s="13"/>
      <c r="J11" s="13">
        <v>5</v>
      </c>
      <c r="K11" s="13"/>
      <c r="L11" s="13"/>
      <c r="M11" s="13"/>
      <c r="N11" s="13" t="s">
        <v>195</v>
      </c>
      <c r="O11" s="13"/>
      <c r="P11" s="13">
        <v>1</v>
      </c>
      <c r="Q11" s="13">
        <v>2</v>
      </c>
      <c r="R11" s="13"/>
      <c r="S11" s="13"/>
      <c r="T11" s="13" t="s">
        <v>212</v>
      </c>
      <c r="U11" s="5" t="s">
        <v>197</v>
      </c>
      <c r="V11" s="13" t="s">
        <v>196</v>
      </c>
      <c r="W11" s="13">
        <v>1</v>
      </c>
      <c r="X11" s="13" t="s">
        <v>198</v>
      </c>
      <c r="Y11" s="13"/>
      <c r="Z11" s="13" t="s">
        <v>199</v>
      </c>
      <c r="AA11" s="13"/>
      <c r="AB11" s="13"/>
      <c r="AC11" s="18" t="s">
        <v>195</v>
      </c>
      <c r="AD11" s="13">
        <v>1</v>
      </c>
      <c r="AE11" s="15">
        <f>SUM(E11:AD11)</f>
        <v>17</v>
      </c>
      <c r="AF11" s="13">
        <v>3</v>
      </c>
      <c r="AG11" s="13"/>
      <c r="AH11" s="13">
        <f>AE11+AF11+AG11</f>
        <v>20</v>
      </c>
      <c r="AI11" s="13">
        <v>23</v>
      </c>
      <c r="AJ11" s="13">
        <f t="shared" si="0"/>
        <v>3</v>
      </c>
      <c r="AK11" s="13"/>
    </row>
    <row r="12" spans="1:37" x14ac:dyDescent="0.25">
      <c r="A12" s="13">
        <v>8</v>
      </c>
      <c r="B12" s="14" t="s">
        <v>213</v>
      </c>
      <c r="C12" s="14" t="s">
        <v>201</v>
      </c>
      <c r="D12" s="13" t="s">
        <v>14</v>
      </c>
      <c r="E12" s="13">
        <v>7</v>
      </c>
      <c r="F12" s="13"/>
      <c r="G12" s="13"/>
      <c r="H12" s="13"/>
      <c r="I12" s="13"/>
      <c r="J12" s="13">
        <v>5</v>
      </c>
      <c r="K12" s="13"/>
      <c r="L12" s="13"/>
      <c r="M12" s="13"/>
      <c r="N12" s="13" t="s">
        <v>195</v>
      </c>
      <c r="O12" s="13"/>
      <c r="P12" s="13">
        <v>1</v>
      </c>
      <c r="Q12" s="13">
        <v>2</v>
      </c>
      <c r="R12" s="13"/>
      <c r="S12" s="13"/>
      <c r="T12" s="13" t="s">
        <v>212</v>
      </c>
      <c r="U12" s="5" t="s">
        <v>197</v>
      </c>
      <c r="V12" s="13" t="s">
        <v>196</v>
      </c>
      <c r="W12" s="13" t="s">
        <v>194</v>
      </c>
      <c r="X12" s="13" t="s">
        <v>198</v>
      </c>
      <c r="Y12" s="13"/>
      <c r="Z12" s="13" t="s">
        <v>199</v>
      </c>
      <c r="AA12" s="13"/>
      <c r="AB12" s="13"/>
      <c r="AC12" s="18" t="s">
        <v>195</v>
      </c>
      <c r="AD12" s="13">
        <v>1</v>
      </c>
      <c r="AE12" s="15">
        <f>SUM(E12:AD12)</f>
        <v>16</v>
      </c>
      <c r="AF12" s="13">
        <v>3</v>
      </c>
      <c r="AG12" s="13">
        <v>1</v>
      </c>
      <c r="AH12" s="13">
        <f>AE12+AF12+AG12</f>
        <v>20</v>
      </c>
      <c r="AI12" s="13">
        <v>23</v>
      </c>
      <c r="AJ12" s="13">
        <f t="shared" si="0"/>
        <v>3</v>
      </c>
      <c r="AK12" s="13"/>
    </row>
    <row r="13" spans="1:37" x14ac:dyDescent="0.25">
      <c r="A13" s="13">
        <v>9</v>
      </c>
      <c r="B13" s="14" t="s">
        <v>214</v>
      </c>
      <c r="C13" s="14"/>
      <c r="D13" s="13" t="s">
        <v>15</v>
      </c>
      <c r="E13" s="13">
        <v>7</v>
      </c>
      <c r="F13" s="13"/>
      <c r="G13" s="13"/>
      <c r="H13" s="13"/>
      <c r="I13" s="13"/>
      <c r="J13" s="13">
        <v>5</v>
      </c>
      <c r="K13" s="13"/>
      <c r="L13" s="13"/>
      <c r="M13" s="13"/>
      <c r="N13" s="13" t="s">
        <v>195</v>
      </c>
      <c r="O13" s="13"/>
      <c r="P13" s="13">
        <v>1</v>
      </c>
      <c r="Q13" s="13">
        <v>2</v>
      </c>
      <c r="R13" s="13"/>
      <c r="S13" s="13"/>
      <c r="T13" s="13" t="s">
        <v>212</v>
      </c>
      <c r="U13" s="13" t="s">
        <v>212</v>
      </c>
      <c r="V13" s="13" t="s">
        <v>196</v>
      </c>
      <c r="W13" s="13">
        <v>1</v>
      </c>
      <c r="X13" s="13" t="s">
        <v>198</v>
      </c>
      <c r="Y13" s="13"/>
      <c r="Z13" s="13" t="s">
        <v>199</v>
      </c>
      <c r="AA13" s="13"/>
      <c r="AB13" s="13"/>
      <c r="AC13" s="18" t="s">
        <v>195</v>
      </c>
      <c r="AD13" s="13">
        <v>1</v>
      </c>
      <c r="AE13" s="15">
        <f>SUM(E13:AD13)</f>
        <v>17</v>
      </c>
      <c r="AF13" s="13">
        <v>3</v>
      </c>
      <c r="AG13" s="13"/>
      <c r="AH13" s="13">
        <f>AE13+AF13+AG13</f>
        <v>20</v>
      </c>
      <c r="AI13" s="13">
        <v>23</v>
      </c>
      <c r="AJ13" s="13">
        <f t="shared" si="0"/>
        <v>3</v>
      </c>
      <c r="AK13" s="13"/>
    </row>
    <row r="14" spans="1:37" x14ac:dyDescent="0.25">
      <c r="A14" s="13"/>
      <c r="B14" s="11" t="s">
        <v>215</v>
      </c>
      <c r="C14" s="11"/>
      <c r="D14" s="11">
        <f>SUM(E14:AD14)</f>
        <v>30</v>
      </c>
      <c r="E14" s="12">
        <v>7</v>
      </c>
      <c r="F14" s="12"/>
      <c r="G14" s="11"/>
      <c r="H14" s="11"/>
      <c r="I14" s="11"/>
      <c r="J14" s="12">
        <v>5</v>
      </c>
      <c r="K14" s="12"/>
      <c r="L14" s="12"/>
      <c r="M14" s="12"/>
      <c r="N14" s="12">
        <v>4</v>
      </c>
      <c r="O14" s="17"/>
      <c r="P14" s="11">
        <v>1</v>
      </c>
      <c r="Q14" s="11"/>
      <c r="R14" s="11">
        <v>2</v>
      </c>
      <c r="S14" s="11">
        <v>2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/>
      <c r="Z14" s="11">
        <v>1</v>
      </c>
      <c r="AA14" s="11"/>
      <c r="AB14" s="11">
        <v>1</v>
      </c>
      <c r="AC14" s="12">
        <v>1</v>
      </c>
      <c r="AD14" s="12">
        <v>1</v>
      </c>
      <c r="AE14" s="15"/>
      <c r="AF14" s="11"/>
      <c r="AG14" s="13"/>
      <c r="AH14" s="13"/>
      <c r="AI14" s="13"/>
      <c r="AJ14" s="13">
        <f t="shared" si="0"/>
        <v>0</v>
      </c>
      <c r="AK14" s="13"/>
    </row>
    <row r="15" spans="1:37" x14ac:dyDescent="0.25">
      <c r="A15" s="13">
        <v>10</v>
      </c>
      <c r="B15" s="14" t="s">
        <v>216</v>
      </c>
      <c r="C15" s="14" t="s">
        <v>217</v>
      </c>
      <c r="D15" s="13" t="s">
        <v>16</v>
      </c>
      <c r="E15" s="13">
        <v>7</v>
      </c>
      <c r="F15" s="13"/>
      <c r="G15" s="13"/>
      <c r="H15" s="13"/>
      <c r="I15" s="13"/>
      <c r="J15" s="13">
        <v>5</v>
      </c>
      <c r="K15" s="13"/>
      <c r="L15" s="13"/>
      <c r="M15" s="13"/>
      <c r="N15" s="13" t="s">
        <v>207</v>
      </c>
      <c r="O15" s="5"/>
      <c r="P15" s="93" t="s">
        <v>194</v>
      </c>
      <c r="Q15" s="13"/>
      <c r="R15" s="13">
        <v>2</v>
      </c>
      <c r="S15" s="92" t="s">
        <v>194</v>
      </c>
      <c r="T15" s="13" t="s">
        <v>212</v>
      </c>
      <c r="U15" s="13" t="s">
        <v>212</v>
      </c>
      <c r="V15" s="13" t="s">
        <v>196</v>
      </c>
      <c r="W15" s="13" t="s">
        <v>196</v>
      </c>
      <c r="X15" s="13" t="s">
        <v>218</v>
      </c>
      <c r="Y15" s="13"/>
      <c r="Z15" s="13" t="s">
        <v>199</v>
      </c>
      <c r="AA15" s="13"/>
      <c r="AB15" s="13"/>
      <c r="AC15" s="13" t="s">
        <v>198</v>
      </c>
      <c r="AD15" s="13">
        <v>1</v>
      </c>
      <c r="AE15" s="15">
        <f>SUM(E15:AD15)</f>
        <v>15</v>
      </c>
      <c r="AF15" s="13">
        <v>3</v>
      </c>
      <c r="AG15" s="13">
        <v>2</v>
      </c>
      <c r="AH15" s="13">
        <f>AE15+AF15+AG15</f>
        <v>20</v>
      </c>
      <c r="AI15" s="13">
        <v>23</v>
      </c>
      <c r="AJ15" s="13">
        <f t="shared" si="0"/>
        <v>3</v>
      </c>
      <c r="AK15" s="13"/>
    </row>
    <row r="16" spans="1:37" x14ac:dyDescent="0.25">
      <c r="A16" s="13">
        <v>11</v>
      </c>
      <c r="B16" s="14" t="s">
        <v>219</v>
      </c>
      <c r="C16" s="14"/>
      <c r="D16" s="13" t="s">
        <v>17</v>
      </c>
      <c r="E16" s="13">
        <v>7</v>
      </c>
      <c r="F16" s="13"/>
      <c r="G16" s="13"/>
      <c r="H16" s="13"/>
      <c r="I16" s="13"/>
      <c r="J16" s="13">
        <v>5</v>
      </c>
      <c r="K16" s="13"/>
      <c r="L16" s="13"/>
      <c r="M16" s="13"/>
      <c r="N16" s="13" t="s">
        <v>207</v>
      </c>
      <c r="O16" s="5"/>
      <c r="P16" s="13">
        <v>1</v>
      </c>
      <c r="Q16" s="13"/>
      <c r="R16" s="13">
        <v>2</v>
      </c>
      <c r="S16" s="13">
        <v>1</v>
      </c>
      <c r="T16" s="13" t="s">
        <v>212</v>
      </c>
      <c r="U16" s="13" t="s">
        <v>212</v>
      </c>
      <c r="V16" s="13" t="s">
        <v>196</v>
      </c>
      <c r="W16" s="13" t="s">
        <v>196</v>
      </c>
      <c r="X16" s="5" t="s">
        <v>198</v>
      </c>
      <c r="Y16" s="13"/>
      <c r="Z16" s="13" t="s">
        <v>199</v>
      </c>
      <c r="AA16" s="13"/>
      <c r="AB16" s="13"/>
      <c r="AC16" s="18" t="s">
        <v>199</v>
      </c>
      <c r="AD16" s="13">
        <v>1</v>
      </c>
      <c r="AE16" s="15">
        <f>SUM(E16:AD16)</f>
        <v>17</v>
      </c>
      <c r="AF16" s="13">
        <v>3</v>
      </c>
      <c r="AG16" s="13"/>
      <c r="AH16" s="13">
        <f>AE16+AF16+AG16</f>
        <v>20</v>
      </c>
      <c r="AI16" s="13">
        <v>23</v>
      </c>
      <c r="AJ16" s="13">
        <f t="shared" si="0"/>
        <v>3</v>
      </c>
      <c r="AK16" s="13"/>
    </row>
    <row r="17" spans="1:37" x14ac:dyDescent="0.25">
      <c r="A17" s="13">
        <v>12</v>
      </c>
      <c r="B17" s="16" t="s">
        <v>220</v>
      </c>
      <c r="C17" s="14" t="s">
        <v>201</v>
      </c>
      <c r="D17" s="13" t="s">
        <v>18</v>
      </c>
      <c r="E17" s="13">
        <v>7</v>
      </c>
      <c r="F17" s="13"/>
      <c r="G17" s="13"/>
      <c r="H17" s="13"/>
      <c r="I17" s="13"/>
      <c r="J17" s="13">
        <v>5</v>
      </c>
      <c r="K17" s="13"/>
      <c r="L17" s="13"/>
      <c r="M17" s="13"/>
      <c r="N17" s="13" t="s">
        <v>207</v>
      </c>
      <c r="O17" s="5"/>
      <c r="P17" s="13" t="s">
        <v>197</v>
      </c>
      <c r="Q17" s="13"/>
      <c r="R17" s="13">
        <v>2</v>
      </c>
      <c r="S17" s="13">
        <v>1</v>
      </c>
      <c r="T17" s="13" t="s">
        <v>212</v>
      </c>
      <c r="U17" s="13" t="s">
        <v>212</v>
      </c>
      <c r="V17" s="13" t="s">
        <v>196</v>
      </c>
      <c r="W17" s="13" t="s">
        <v>197</v>
      </c>
      <c r="X17" s="13" t="s">
        <v>218</v>
      </c>
      <c r="Y17" s="13"/>
      <c r="Z17" s="13" t="s">
        <v>199</v>
      </c>
      <c r="AA17" s="13"/>
      <c r="AB17" s="13"/>
      <c r="AC17" s="18" t="s">
        <v>199</v>
      </c>
      <c r="AD17" s="13">
        <v>1</v>
      </c>
      <c r="AE17" s="15">
        <f>SUM(E17:AD17)</f>
        <v>16</v>
      </c>
      <c r="AF17" s="13">
        <v>3</v>
      </c>
      <c r="AG17" s="13">
        <v>1</v>
      </c>
      <c r="AH17" s="13">
        <f>AE17+AF17+AG17</f>
        <v>20</v>
      </c>
      <c r="AI17" s="13">
        <v>23</v>
      </c>
      <c r="AJ17" s="13">
        <f t="shared" si="0"/>
        <v>3</v>
      </c>
      <c r="AK17" s="13"/>
    </row>
    <row r="18" spans="1:37" x14ac:dyDescent="0.25">
      <c r="A18" s="13">
        <v>13</v>
      </c>
      <c r="B18" s="14" t="s">
        <v>266</v>
      </c>
      <c r="C18" s="14" t="s">
        <v>221</v>
      </c>
      <c r="D18" s="13" t="s">
        <v>36</v>
      </c>
      <c r="E18" s="13">
        <v>7</v>
      </c>
      <c r="F18" s="13"/>
      <c r="G18" s="13"/>
      <c r="H18" s="13"/>
      <c r="I18" s="13"/>
      <c r="J18" s="13">
        <v>5</v>
      </c>
      <c r="K18" s="13"/>
      <c r="L18" s="13"/>
      <c r="M18" s="13"/>
      <c r="N18" s="13" t="s">
        <v>207</v>
      </c>
      <c r="O18" s="5"/>
      <c r="P18" s="13">
        <v>1</v>
      </c>
      <c r="Q18" s="13"/>
      <c r="R18" s="13">
        <v>2</v>
      </c>
      <c r="S18" s="13">
        <v>1</v>
      </c>
      <c r="T18" s="13" t="s">
        <v>212</v>
      </c>
      <c r="U18" s="13" t="s">
        <v>212</v>
      </c>
      <c r="V18" s="13" t="s">
        <v>196</v>
      </c>
      <c r="W18" s="13" t="s">
        <v>197</v>
      </c>
      <c r="X18" s="5" t="s">
        <v>198</v>
      </c>
      <c r="Y18" s="13"/>
      <c r="Z18" s="13" t="s">
        <v>199</v>
      </c>
      <c r="AA18" s="13"/>
      <c r="AB18" s="13"/>
      <c r="AC18" s="18" t="s">
        <v>199</v>
      </c>
      <c r="AD18" s="13">
        <v>1</v>
      </c>
      <c r="AE18" s="15">
        <f>SUM(E18:AD18)</f>
        <v>17</v>
      </c>
      <c r="AF18" s="13">
        <v>3</v>
      </c>
      <c r="AG18" s="13"/>
      <c r="AH18" s="13">
        <f>AE18+AF18+AG18</f>
        <v>20</v>
      </c>
      <c r="AI18" s="13">
        <v>23</v>
      </c>
      <c r="AJ18" s="13">
        <f t="shared" si="0"/>
        <v>3</v>
      </c>
      <c r="AK18" s="13"/>
    </row>
    <row r="19" spans="1:37" x14ac:dyDescent="0.25">
      <c r="A19" s="13"/>
      <c r="B19" s="11" t="s">
        <v>222</v>
      </c>
      <c r="C19" s="11"/>
      <c r="D19" s="11">
        <f>SUM(E19:AD19)</f>
        <v>30</v>
      </c>
      <c r="E19" s="12">
        <v>7</v>
      </c>
      <c r="F19" s="12"/>
      <c r="G19" s="11"/>
      <c r="H19" s="11"/>
      <c r="I19" s="11"/>
      <c r="J19" s="12">
        <v>5</v>
      </c>
      <c r="K19" s="12"/>
      <c r="L19" s="12"/>
      <c r="M19" s="12"/>
      <c r="N19" s="12">
        <v>4</v>
      </c>
      <c r="O19" s="11"/>
      <c r="P19" s="11">
        <v>1</v>
      </c>
      <c r="Q19" s="11"/>
      <c r="R19" s="11">
        <v>2</v>
      </c>
      <c r="S19" s="11">
        <v>2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/>
      <c r="Z19" s="11">
        <v>1</v>
      </c>
      <c r="AA19" s="11"/>
      <c r="AB19" s="11">
        <v>1</v>
      </c>
      <c r="AC19" s="12">
        <v>1</v>
      </c>
      <c r="AD19" s="12">
        <v>1</v>
      </c>
      <c r="AE19" s="15"/>
      <c r="AF19" s="11"/>
      <c r="AG19" s="13"/>
      <c r="AH19" s="13"/>
      <c r="AI19" s="13"/>
      <c r="AJ19" s="13">
        <f t="shared" si="0"/>
        <v>0</v>
      </c>
      <c r="AK19" s="13"/>
    </row>
    <row r="20" spans="1:37" x14ac:dyDescent="0.25">
      <c r="A20" s="13">
        <v>14</v>
      </c>
      <c r="B20" s="14" t="s">
        <v>223</v>
      </c>
      <c r="C20" s="14" t="s">
        <v>193</v>
      </c>
      <c r="D20" s="13" t="s">
        <v>19</v>
      </c>
      <c r="E20" s="13">
        <v>6</v>
      </c>
      <c r="F20" s="13" t="s">
        <v>224</v>
      </c>
      <c r="G20" s="13"/>
      <c r="H20" s="13"/>
      <c r="I20" s="13"/>
      <c r="J20" s="13">
        <v>5</v>
      </c>
      <c r="K20" s="13"/>
      <c r="L20" s="13"/>
      <c r="M20" s="13"/>
      <c r="N20" s="13" t="s">
        <v>204</v>
      </c>
      <c r="O20" s="13"/>
      <c r="P20" s="18" t="s">
        <v>194</v>
      </c>
      <c r="Q20" s="11"/>
      <c r="R20" s="13">
        <v>2</v>
      </c>
      <c r="S20" s="18" t="s">
        <v>194</v>
      </c>
      <c r="T20" s="13" t="s">
        <v>212</v>
      </c>
      <c r="U20" s="13" t="s">
        <v>212</v>
      </c>
      <c r="V20" s="13" t="s">
        <v>196</v>
      </c>
      <c r="W20" s="13" t="s">
        <v>196</v>
      </c>
      <c r="X20" s="13" t="s">
        <v>218</v>
      </c>
      <c r="Y20" s="13"/>
      <c r="Z20" s="13" t="s">
        <v>199</v>
      </c>
      <c r="AA20" s="13"/>
      <c r="AB20" s="13"/>
      <c r="AC20" s="13" t="s">
        <v>198</v>
      </c>
      <c r="AD20" s="13">
        <v>1</v>
      </c>
      <c r="AE20" s="15">
        <f t="shared" ref="AE20:AE35" si="1">SUM(E20:AD20)</f>
        <v>14</v>
      </c>
      <c r="AF20" s="13">
        <v>3</v>
      </c>
      <c r="AG20" s="13">
        <v>3</v>
      </c>
      <c r="AH20" s="13">
        <f>AE20+AF20+AG20</f>
        <v>20</v>
      </c>
      <c r="AI20" s="13">
        <v>23</v>
      </c>
      <c r="AJ20" s="13">
        <f t="shared" si="0"/>
        <v>3</v>
      </c>
      <c r="AK20" s="13"/>
    </row>
    <row r="21" spans="1:37" x14ac:dyDescent="0.25">
      <c r="A21" s="13">
        <v>15</v>
      </c>
      <c r="B21" s="16" t="s">
        <v>225</v>
      </c>
      <c r="C21" s="14"/>
      <c r="D21" s="13" t="s">
        <v>20</v>
      </c>
      <c r="E21" s="13">
        <v>6</v>
      </c>
      <c r="F21" s="13" t="s">
        <v>224</v>
      </c>
      <c r="G21" s="13"/>
      <c r="H21" s="13"/>
      <c r="I21" s="13"/>
      <c r="J21" s="13">
        <v>5</v>
      </c>
      <c r="K21" s="13"/>
      <c r="L21" s="13"/>
      <c r="M21" s="13"/>
      <c r="N21" s="13" t="s">
        <v>204</v>
      </c>
      <c r="O21" s="13"/>
      <c r="P21" s="18" t="s">
        <v>204</v>
      </c>
      <c r="Q21" s="11"/>
      <c r="R21" s="13">
        <v>2</v>
      </c>
      <c r="S21" s="13">
        <v>2</v>
      </c>
      <c r="T21" s="13" t="s">
        <v>212</v>
      </c>
      <c r="U21" s="13" t="s">
        <v>212</v>
      </c>
      <c r="V21" s="13" t="s">
        <v>196</v>
      </c>
      <c r="W21" s="13" t="s">
        <v>196</v>
      </c>
      <c r="X21" s="13" t="s">
        <v>218</v>
      </c>
      <c r="Y21" s="13"/>
      <c r="Z21" s="13" t="s">
        <v>199</v>
      </c>
      <c r="AA21" s="13"/>
      <c r="AB21" s="13"/>
      <c r="AC21" s="13">
        <v>1</v>
      </c>
      <c r="AD21" s="13">
        <v>1</v>
      </c>
      <c r="AE21" s="15">
        <f t="shared" si="1"/>
        <v>17</v>
      </c>
      <c r="AF21" s="13">
        <v>3</v>
      </c>
      <c r="AG21" s="13"/>
      <c r="AH21" s="13">
        <f>AE21+AF21+AG21</f>
        <v>20</v>
      </c>
      <c r="AI21" s="13">
        <v>23</v>
      </c>
      <c r="AJ21" s="13">
        <f t="shared" si="0"/>
        <v>3</v>
      </c>
      <c r="AK21" s="13"/>
    </row>
    <row r="22" spans="1:37" x14ac:dyDescent="0.25">
      <c r="A22" s="13">
        <v>16</v>
      </c>
      <c r="B22" s="14" t="s">
        <v>226</v>
      </c>
      <c r="C22" s="14"/>
      <c r="D22" s="13" t="s">
        <v>21</v>
      </c>
      <c r="E22" s="13">
        <v>7</v>
      </c>
      <c r="F22" s="13"/>
      <c r="G22" s="13"/>
      <c r="H22" s="13"/>
      <c r="I22" s="13"/>
      <c r="J22" s="13">
        <v>5</v>
      </c>
      <c r="K22" s="13"/>
      <c r="L22" s="13"/>
      <c r="M22" s="13"/>
      <c r="N22" s="13" t="s">
        <v>204</v>
      </c>
      <c r="O22" s="13"/>
      <c r="P22" s="18" t="s">
        <v>204</v>
      </c>
      <c r="Q22" s="11"/>
      <c r="R22" s="13">
        <v>2</v>
      </c>
      <c r="S22" s="13">
        <v>2</v>
      </c>
      <c r="T22" s="13" t="s">
        <v>212</v>
      </c>
      <c r="U22" s="13" t="s">
        <v>212</v>
      </c>
      <c r="V22" s="13" t="s">
        <v>196</v>
      </c>
      <c r="W22" s="13" t="s">
        <v>196</v>
      </c>
      <c r="X22" s="13" t="s">
        <v>218</v>
      </c>
      <c r="Y22" s="13"/>
      <c r="Z22" s="13" t="s">
        <v>199</v>
      </c>
      <c r="AA22" s="13"/>
      <c r="AB22" s="13"/>
      <c r="AC22" s="13" t="s">
        <v>198</v>
      </c>
      <c r="AD22" s="13">
        <v>1</v>
      </c>
      <c r="AE22" s="15">
        <f t="shared" si="1"/>
        <v>17</v>
      </c>
      <c r="AF22" s="13">
        <v>3</v>
      </c>
      <c r="AG22" s="13"/>
      <c r="AH22" s="13">
        <f>AE22+AF22+AG22</f>
        <v>20</v>
      </c>
      <c r="AI22" s="13">
        <v>23</v>
      </c>
      <c r="AJ22" s="13">
        <f t="shared" si="0"/>
        <v>3</v>
      </c>
      <c r="AK22" s="13"/>
    </row>
    <row r="23" spans="1:37" x14ac:dyDescent="0.25">
      <c r="A23" s="13">
        <v>17</v>
      </c>
      <c r="B23" s="14" t="s">
        <v>227</v>
      </c>
      <c r="C23" s="14"/>
      <c r="D23" s="13" t="s">
        <v>37</v>
      </c>
      <c r="E23" s="13">
        <v>7</v>
      </c>
      <c r="F23" s="13"/>
      <c r="G23" s="13"/>
      <c r="H23" s="13"/>
      <c r="I23" s="13"/>
      <c r="J23" s="13">
        <v>5</v>
      </c>
      <c r="K23" s="13"/>
      <c r="L23" s="13"/>
      <c r="M23" s="13"/>
      <c r="N23" s="13" t="s">
        <v>204</v>
      </c>
      <c r="O23" s="13"/>
      <c r="P23" s="18" t="s">
        <v>204</v>
      </c>
      <c r="Q23" s="13"/>
      <c r="R23" s="13">
        <v>2</v>
      </c>
      <c r="S23" s="13">
        <v>2</v>
      </c>
      <c r="T23" s="13" t="s">
        <v>212</v>
      </c>
      <c r="U23" s="13" t="s">
        <v>212</v>
      </c>
      <c r="V23" s="13" t="s">
        <v>196</v>
      </c>
      <c r="W23" s="13" t="s">
        <v>196</v>
      </c>
      <c r="X23" s="13" t="s">
        <v>218</v>
      </c>
      <c r="Y23" s="13"/>
      <c r="Z23" s="13" t="s">
        <v>199</v>
      </c>
      <c r="AA23" s="13"/>
      <c r="AB23" s="13"/>
      <c r="AC23" s="18" t="s">
        <v>198</v>
      </c>
      <c r="AD23" s="13">
        <v>1</v>
      </c>
      <c r="AE23" s="15">
        <f t="shared" si="1"/>
        <v>17</v>
      </c>
      <c r="AF23" s="13">
        <v>3</v>
      </c>
      <c r="AG23" s="13"/>
      <c r="AH23" s="13">
        <f>AE23+AF23+AG23</f>
        <v>20</v>
      </c>
      <c r="AI23" s="13">
        <v>23</v>
      </c>
      <c r="AJ23" s="13">
        <f t="shared" si="0"/>
        <v>3</v>
      </c>
      <c r="AK23" s="13"/>
    </row>
    <row r="24" spans="1:37" x14ac:dyDescent="0.25">
      <c r="A24" s="13">
        <v>18</v>
      </c>
      <c r="B24" s="16" t="s">
        <v>228</v>
      </c>
      <c r="C24" s="14" t="s">
        <v>229</v>
      </c>
      <c r="D24" s="13"/>
      <c r="E24" s="13">
        <f>COUNTIF(E3:E23,"Thu")</f>
        <v>0</v>
      </c>
      <c r="F24" s="13">
        <f>COUNTIF(F3:F23,"Thu")</f>
        <v>0</v>
      </c>
      <c r="G24" s="13"/>
      <c r="H24" s="13"/>
      <c r="I24" s="13"/>
      <c r="J24" s="13">
        <f t="shared" ref="J24:AF24" si="2">COUNTIF(J3:J23,"Thu")</f>
        <v>0</v>
      </c>
      <c r="K24" s="13"/>
      <c r="L24" s="13"/>
      <c r="M24" s="13"/>
      <c r="N24" s="18">
        <v>16</v>
      </c>
      <c r="O24" s="18"/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0</v>
      </c>
      <c r="W24" s="13">
        <f t="shared" si="2"/>
        <v>0</v>
      </c>
      <c r="X24" s="13">
        <f t="shared" si="2"/>
        <v>0</v>
      </c>
      <c r="Y24" s="13"/>
      <c r="Z24" s="13">
        <f t="shared" si="2"/>
        <v>0</v>
      </c>
      <c r="AA24" s="13"/>
      <c r="AB24" s="13">
        <f t="shared" si="2"/>
        <v>0</v>
      </c>
      <c r="AC24" s="13">
        <f t="shared" si="2"/>
        <v>3</v>
      </c>
      <c r="AD24" s="13">
        <f t="shared" si="2"/>
        <v>0</v>
      </c>
      <c r="AE24" s="15">
        <f t="shared" si="1"/>
        <v>19</v>
      </c>
      <c r="AF24" s="13">
        <f t="shared" si="2"/>
        <v>0</v>
      </c>
      <c r="AG24" s="13">
        <v>2</v>
      </c>
      <c r="AH24" s="13">
        <f t="shared" ref="AH24:AH35" si="3">AE24+AF24+AG24</f>
        <v>21</v>
      </c>
      <c r="AI24" s="13">
        <v>23</v>
      </c>
      <c r="AJ24" s="18">
        <f t="shared" si="0"/>
        <v>2</v>
      </c>
      <c r="AK24" s="13"/>
    </row>
    <row r="25" spans="1:37" x14ac:dyDescent="0.25">
      <c r="A25" s="13">
        <v>19</v>
      </c>
      <c r="B25" s="16" t="s">
        <v>230</v>
      </c>
      <c r="C25" s="14" t="s">
        <v>5</v>
      </c>
      <c r="D25" s="13"/>
      <c r="E25" s="13">
        <f>COUNTIF(E3:E23,"Quyên")</f>
        <v>0</v>
      </c>
      <c r="F25" s="13">
        <f>COUNTIF(F3:F23,"Quyên")</f>
        <v>0</v>
      </c>
      <c r="G25" s="13"/>
      <c r="H25" s="13"/>
      <c r="I25" s="13"/>
      <c r="J25" s="13">
        <f t="shared" ref="J25:AF25" si="4">COUNTIF(J3:J23,"Quyên")</f>
        <v>0</v>
      </c>
      <c r="K25" s="13"/>
      <c r="L25" s="13"/>
      <c r="M25" s="13"/>
      <c r="N25" s="18">
        <v>22</v>
      </c>
      <c r="O25" s="13"/>
      <c r="P25" s="13">
        <f t="shared" si="4"/>
        <v>0</v>
      </c>
      <c r="Q25" s="13">
        <f t="shared" si="4"/>
        <v>0</v>
      </c>
      <c r="R25" s="13">
        <f t="shared" si="4"/>
        <v>0</v>
      </c>
      <c r="S25" s="13">
        <f t="shared" si="4"/>
        <v>0</v>
      </c>
      <c r="T25" s="13">
        <f t="shared" si="4"/>
        <v>0</v>
      </c>
      <c r="U25" s="13">
        <f t="shared" si="4"/>
        <v>0</v>
      </c>
      <c r="V25" s="13">
        <f t="shared" si="4"/>
        <v>0</v>
      </c>
      <c r="W25" s="13">
        <f t="shared" si="4"/>
        <v>0</v>
      </c>
      <c r="X25" s="13">
        <f t="shared" si="4"/>
        <v>0</v>
      </c>
      <c r="Y25" s="13"/>
      <c r="Z25" s="13">
        <f t="shared" si="4"/>
        <v>0</v>
      </c>
      <c r="AA25" s="13"/>
      <c r="AB25" s="13">
        <f t="shared" si="4"/>
        <v>0</v>
      </c>
      <c r="AC25" s="13">
        <f t="shared" si="4"/>
        <v>0</v>
      </c>
      <c r="AD25" s="13">
        <f t="shared" si="4"/>
        <v>0</v>
      </c>
      <c r="AE25" s="15">
        <f t="shared" si="1"/>
        <v>22</v>
      </c>
      <c r="AF25" s="13">
        <f t="shared" si="4"/>
        <v>0</v>
      </c>
      <c r="AG25" s="13"/>
      <c r="AH25" s="13">
        <f t="shared" si="3"/>
        <v>22</v>
      </c>
      <c r="AI25" s="13">
        <v>23</v>
      </c>
      <c r="AJ25" s="13">
        <f t="shared" si="0"/>
        <v>1</v>
      </c>
      <c r="AK25" s="13"/>
    </row>
    <row r="26" spans="1:37" x14ac:dyDescent="0.25">
      <c r="A26" s="13">
        <v>20</v>
      </c>
      <c r="B26" s="91" t="s">
        <v>231</v>
      </c>
      <c r="C26" s="14" t="s">
        <v>5</v>
      </c>
      <c r="D26" s="13"/>
      <c r="E26" s="13">
        <f>COUNTIF(E3:E23,"Thảo")</f>
        <v>0</v>
      </c>
      <c r="F26" s="13">
        <f>COUNTIF(F3:F23,"Thảo")</f>
        <v>0</v>
      </c>
      <c r="G26" s="13"/>
      <c r="H26" s="13"/>
      <c r="I26" s="13"/>
      <c r="J26" s="13">
        <f t="shared" ref="J26:AF26" si="5">COUNTIF(J3:J23,"Thảo")</f>
        <v>0</v>
      </c>
      <c r="K26" s="13"/>
      <c r="L26" s="13"/>
      <c r="M26" s="13"/>
      <c r="N26" s="18">
        <v>18</v>
      </c>
      <c r="O26" s="18"/>
      <c r="P26" s="13">
        <f t="shared" si="5"/>
        <v>3</v>
      </c>
      <c r="Q26" s="13">
        <f t="shared" si="5"/>
        <v>0</v>
      </c>
      <c r="R26" s="13">
        <f t="shared" si="5"/>
        <v>0</v>
      </c>
      <c r="S26" s="13">
        <f t="shared" si="5"/>
        <v>0</v>
      </c>
      <c r="T26" s="13">
        <f t="shared" si="5"/>
        <v>0</v>
      </c>
      <c r="U26" s="13">
        <f t="shared" si="5"/>
        <v>0</v>
      </c>
      <c r="V26" s="13">
        <f t="shared" si="5"/>
        <v>0</v>
      </c>
      <c r="W26" s="13">
        <f t="shared" si="5"/>
        <v>0</v>
      </c>
      <c r="X26" s="13">
        <f t="shared" si="5"/>
        <v>0</v>
      </c>
      <c r="Y26" s="13"/>
      <c r="Z26" s="13">
        <f t="shared" si="5"/>
        <v>0</v>
      </c>
      <c r="AA26" s="13"/>
      <c r="AB26" s="13">
        <f t="shared" si="5"/>
        <v>0</v>
      </c>
      <c r="AC26" s="13">
        <f t="shared" si="5"/>
        <v>0</v>
      </c>
      <c r="AD26" s="13">
        <f t="shared" si="5"/>
        <v>0</v>
      </c>
      <c r="AE26" s="15">
        <f t="shared" si="1"/>
        <v>21</v>
      </c>
      <c r="AF26" s="13">
        <f t="shared" si="5"/>
        <v>0</v>
      </c>
      <c r="AG26" s="13"/>
      <c r="AH26" s="13">
        <f t="shared" si="3"/>
        <v>21</v>
      </c>
      <c r="AI26" s="13">
        <v>23</v>
      </c>
      <c r="AJ26" s="18">
        <f t="shared" si="0"/>
        <v>2</v>
      </c>
      <c r="AK26" s="13"/>
    </row>
    <row r="27" spans="1:37" x14ac:dyDescent="0.25">
      <c r="A27" s="13">
        <v>21</v>
      </c>
      <c r="B27" s="91" t="s">
        <v>232</v>
      </c>
      <c r="C27" s="14" t="s">
        <v>34</v>
      </c>
      <c r="D27" s="13"/>
      <c r="E27" s="13">
        <f>COUNTIF(E3:E23,"Uyên")</f>
        <v>0</v>
      </c>
      <c r="F27" s="13">
        <f>COUNTIF(F3:F23,"Uyên")</f>
        <v>0</v>
      </c>
      <c r="G27" s="13"/>
      <c r="H27" s="13"/>
      <c r="I27" s="13"/>
      <c r="J27" s="13">
        <f t="shared" ref="J27:AF27" si="6">COUNTIF(J3:J23,"Uyên")</f>
        <v>0</v>
      </c>
      <c r="K27" s="13"/>
      <c r="L27" s="13"/>
      <c r="M27" s="13"/>
      <c r="N27" s="13">
        <f t="shared" si="6"/>
        <v>0</v>
      </c>
      <c r="O27" s="13"/>
      <c r="P27" s="13">
        <f t="shared" si="6"/>
        <v>0</v>
      </c>
      <c r="Q27" s="13">
        <f t="shared" si="6"/>
        <v>0</v>
      </c>
      <c r="R27" s="13">
        <f t="shared" si="6"/>
        <v>0</v>
      </c>
      <c r="S27" s="13">
        <f t="shared" si="6"/>
        <v>0</v>
      </c>
      <c r="T27" s="18">
        <f t="shared" si="6"/>
        <v>11</v>
      </c>
      <c r="U27" s="18">
        <f t="shared" si="6"/>
        <v>9</v>
      </c>
      <c r="V27" s="13">
        <f t="shared" si="6"/>
        <v>0</v>
      </c>
      <c r="W27" s="13">
        <f t="shared" si="6"/>
        <v>0</v>
      </c>
      <c r="X27" s="13">
        <f t="shared" si="6"/>
        <v>0</v>
      </c>
      <c r="Y27" s="13"/>
      <c r="Z27" s="13">
        <f t="shared" si="6"/>
        <v>0</v>
      </c>
      <c r="AA27" s="13"/>
      <c r="AB27" s="13">
        <f t="shared" si="6"/>
        <v>0</v>
      </c>
      <c r="AC27" s="13">
        <f t="shared" si="6"/>
        <v>0</v>
      </c>
      <c r="AD27" s="13">
        <f t="shared" si="6"/>
        <v>0</v>
      </c>
      <c r="AE27" s="15">
        <f t="shared" si="1"/>
        <v>20</v>
      </c>
      <c r="AF27" s="13">
        <f t="shared" si="6"/>
        <v>0</v>
      </c>
      <c r="AG27" s="13"/>
      <c r="AH27" s="13">
        <f t="shared" si="3"/>
        <v>20</v>
      </c>
      <c r="AI27" s="13">
        <v>23</v>
      </c>
      <c r="AJ27" s="18">
        <f t="shared" si="0"/>
        <v>3</v>
      </c>
      <c r="AK27" s="13"/>
    </row>
    <row r="28" spans="1:37" x14ac:dyDescent="0.25">
      <c r="A28" s="13">
        <v>22</v>
      </c>
      <c r="B28" s="91" t="s">
        <v>233</v>
      </c>
      <c r="C28" s="14" t="s">
        <v>46</v>
      </c>
      <c r="D28" s="13"/>
      <c r="E28" s="13">
        <f>COUNTIF(E3:E24,"Cường")</f>
        <v>0</v>
      </c>
      <c r="F28" s="13">
        <f>COUNTIF(F3:F24,"Cường")</f>
        <v>0</v>
      </c>
      <c r="G28" s="13"/>
      <c r="H28" s="13"/>
      <c r="I28" s="13"/>
      <c r="J28" s="13">
        <f t="shared" ref="J28:AF28" si="7">COUNTIF(J3:J24,"Cường")</f>
        <v>0</v>
      </c>
      <c r="K28" s="13"/>
      <c r="L28" s="13"/>
      <c r="M28" s="13"/>
      <c r="N28" s="13">
        <f t="shared" si="7"/>
        <v>0</v>
      </c>
      <c r="O28" s="13"/>
      <c r="P28" s="13">
        <f t="shared" si="7"/>
        <v>0</v>
      </c>
      <c r="Q28" s="13">
        <f t="shared" si="7"/>
        <v>0</v>
      </c>
      <c r="R28" s="13">
        <f t="shared" si="7"/>
        <v>0</v>
      </c>
      <c r="S28" s="13">
        <f t="shared" si="7"/>
        <v>0</v>
      </c>
      <c r="T28" s="13">
        <f t="shared" si="7"/>
        <v>0</v>
      </c>
      <c r="U28" s="13">
        <f t="shared" si="7"/>
        <v>0</v>
      </c>
      <c r="V28" s="18">
        <f t="shared" si="7"/>
        <v>17</v>
      </c>
      <c r="W28" s="18">
        <f t="shared" si="7"/>
        <v>6</v>
      </c>
      <c r="X28" s="13">
        <f t="shared" si="7"/>
        <v>0</v>
      </c>
      <c r="Y28" s="13">
        <f t="shared" si="7"/>
        <v>0</v>
      </c>
      <c r="Z28" s="13">
        <f t="shared" si="7"/>
        <v>0</v>
      </c>
      <c r="AA28" s="13"/>
      <c r="AB28" s="13">
        <f t="shared" si="7"/>
        <v>0</v>
      </c>
      <c r="AC28" s="13">
        <f t="shared" si="7"/>
        <v>0</v>
      </c>
      <c r="AD28" s="13">
        <f t="shared" si="7"/>
        <v>0</v>
      </c>
      <c r="AE28" s="15">
        <f t="shared" si="1"/>
        <v>23</v>
      </c>
      <c r="AF28" s="13">
        <f t="shared" si="7"/>
        <v>0</v>
      </c>
      <c r="AG28" s="13"/>
      <c r="AH28" s="13">
        <f t="shared" si="3"/>
        <v>23</v>
      </c>
      <c r="AI28" s="13">
        <v>23</v>
      </c>
      <c r="AJ28" s="13">
        <f t="shared" si="0"/>
        <v>0</v>
      </c>
      <c r="AK28" s="13"/>
    </row>
    <row r="29" spans="1:37" x14ac:dyDescent="0.25">
      <c r="A29" s="13">
        <v>23</v>
      </c>
      <c r="B29" s="91" t="s">
        <v>269</v>
      </c>
      <c r="C29" s="14"/>
      <c r="D29" s="13"/>
      <c r="E29" s="13">
        <f>COUNTIF(E3:E23,"Tâm")</f>
        <v>0</v>
      </c>
      <c r="F29" s="13">
        <f>COUNTIF(F3:F23,"Tâm")*2</f>
        <v>2</v>
      </c>
      <c r="G29" s="13">
        <f t="shared" ref="G29:O29" si="8">COUNTIF(G3:G23,"Tâm")</f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0</v>
      </c>
      <c r="P29" s="18">
        <f t="shared" ref="P29:AF29" si="9">COUNTIF(P3:P23,"Tâm")</f>
        <v>4</v>
      </c>
      <c r="Q29" s="13">
        <f>COUNTIF(Q3:Q23,"Tâm")*2</f>
        <v>6</v>
      </c>
      <c r="R29" s="13">
        <f t="shared" si="9"/>
        <v>0</v>
      </c>
      <c r="S29" s="13">
        <f t="shared" si="9"/>
        <v>0</v>
      </c>
      <c r="T29" s="13">
        <f t="shared" si="9"/>
        <v>0</v>
      </c>
      <c r="U29" s="18">
        <f t="shared" si="9"/>
        <v>2</v>
      </c>
      <c r="V29" s="13">
        <f t="shared" si="9"/>
        <v>0</v>
      </c>
      <c r="W29" s="18">
        <f t="shared" si="9"/>
        <v>8</v>
      </c>
      <c r="X29" s="13">
        <f t="shared" si="9"/>
        <v>0</v>
      </c>
      <c r="Y29" s="13">
        <f t="shared" si="9"/>
        <v>0</v>
      </c>
      <c r="Z29" s="13">
        <f t="shared" si="9"/>
        <v>0</v>
      </c>
      <c r="AA29" s="13"/>
      <c r="AB29" s="13">
        <f t="shared" si="9"/>
        <v>0</v>
      </c>
      <c r="AC29" s="13">
        <f t="shared" si="9"/>
        <v>0</v>
      </c>
      <c r="AD29" s="13">
        <f t="shared" si="9"/>
        <v>0</v>
      </c>
      <c r="AE29" s="15">
        <f t="shared" si="1"/>
        <v>22</v>
      </c>
      <c r="AF29" s="13">
        <f t="shared" si="9"/>
        <v>0</v>
      </c>
      <c r="AG29" s="13"/>
      <c r="AH29" s="13">
        <f t="shared" si="3"/>
        <v>22</v>
      </c>
      <c r="AI29" s="13">
        <v>23</v>
      </c>
      <c r="AJ29" s="13">
        <f t="shared" si="0"/>
        <v>1</v>
      </c>
      <c r="AK29" s="13"/>
    </row>
    <row r="30" spans="1:37" x14ac:dyDescent="0.25">
      <c r="A30" s="13">
        <v>24</v>
      </c>
      <c r="B30" s="91" t="s">
        <v>234</v>
      </c>
      <c r="C30" s="14" t="s">
        <v>4</v>
      </c>
      <c r="D30" s="13"/>
      <c r="E30" s="13">
        <f>COUNTIF(E3:E23,"Thùy")</f>
        <v>0</v>
      </c>
      <c r="F30" s="13">
        <f>COUNTIF(F3:F23,"Thùy")</f>
        <v>0</v>
      </c>
      <c r="G30" s="13"/>
      <c r="H30" s="13"/>
      <c r="I30" s="13"/>
      <c r="J30" s="13">
        <f t="shared" ref="J30:AF30" si="10">COUNTIF(J3:J23,"Thùy")</f>
        <v>0</v>
      </c>
      <c r="K30" s="13"/>
      <c r="L30" s="13"/>
      <c r="M30" s="13"/>
      <c r="N30" s="13">
        <f t="shared" si="10"/>
        <v>0</v>
      </c>
      <c r="O30" s="13"/>
      <c r="P30" s="13">
        <f t="shared" si="10"/>
        <v>0</v>
      </c>
      <c r="Q30" s="13">
        <f t="shared" si="10"/>
        <v>0</v>
      </c>
      <c r="R30" s="13">
        <f t="shared" si="10"/>
        <v>0</v>
      </c>
      <c r="S30" s="13">
        <f t="shared" si="10"/>
        <v>0</v>
      </c>
      <c r="T30" s="13">
        <f t="shared" si="10"/>
        <v>0</v>
      </c>
      <c r="U30" s="13">
        <f t="shared" si="10"/>
        <v>0</v>
      </c>
      <c r="V30" s="13">
        <f t="shared" si="10"/>
        <v>0</v>
      </c>
      <c r="W30" s="13">
        <f t="shared" si="10"/>
        <v>0</v>
      </c>
      <c r="X30" s="13">
        <f t="shared" si="10"/>
        <v>0</v>
      </c>
      <c r="Y30" s="13">
        <f t="shared" si="10"/>
        <v>0</v>
      </c>
      <c r="Z30" s="18">
        <f t="shared" si="10"/>
        <v>17</v>
      </c>
      <c r="AA30" s="18"/>
      <c r="AB30" s="13">
        <f t="shared" si="10"/>
        <v>0</v>
      </c>
      <c r="AC30" s="13">
        <f t="shared" si="10"/>
        <v>3</v>
      </c>
      <c r="AD30" s="13">
        <f t="shared" si="10"/>
        <v>0</v>
      </c>
      <c r="AE30" s="15">
        <f t="shared" si="1"/>
        <v>20</v>
      </c>
      <c r="AF30" s="13">
        <f t="shared" si="10"/>
        <v>0</v>
      </c>
      <c r="AG30" s="13"/>
      <c r="AH30" s="13">
        <f t="shared" si="3"/>
        <v>20</v>
      </c>
      <c r="AI30" s="13">
        <v>23</v>
      </c>
      <c r="AJ30" s="13">
        <f t="shared" si="0"/>
        <v>3</v>
      </c>
      <c r="AK30" s="13"/>
    </row>
    <row r="31" spans="1:37" s="28" customFormat="1" x14ac:dyDescent="0.25">
      <c r="A31" s="89">
        <v>25</v>
      </c>
      <c r="B31" s="91" t="s">
        <v>235</v>
      </c>
      <c r="C31" s="90" t="s">
        <v>236</v>
      </c>
      <c r="D31" s="25"/>
      <c r="E31" s="5">
        <f>COUNTIF(E3:E23,"Tuyến")</f>
        <v>0</v>
      </c>
      <c r="F31" s="5">
        <f>COUNTIF(F3:F23,"Tuyến")</f>
        <v>0</v>
      </c>
      <c r="G31" s="5"/>
      <c r="H31" s="5"/>
      <c r="I31" s="5"/>
      <c r="J31" s="5">
        <f t="shared" ref="J31:AD31" si="11">COUNTIF(J3:J23,"Tuyến")</f>
        <v>0</v>
      </c>
      <c r="K31" s="5"/>
      <c r="L31" s="5"/>
      <c r="M31" s="5"/>
      <c r="N31" s="5">
        <f t="shared" si="11"/>
        <v>0</v>
      </c>
      <c r="O31" s="5"/>
      <c r="P31" s="5">
        <f t="shared" si="11"/>
        <v>0</v>
      </c>
      <c r="Q31" s="5">
        <f t="shared" si="11"/>
        <v>0</v>
      </c>
      <c r="R31" s="5">
        <f t="shared" si="11"/>
        <v>0</v>
      </c>
      <c r="S31" s="5">
        <f t="shared" si="11"/>
        <v>0</v>
      </c>
      <c r="T31" s="5">
        <f t="shared" si="11"/>
        <v>0</v>
      </c>
      <c r="U31" s="5">
        <f t="shared" si="11"/>
        <v>0</v>
      </c>
      <c r="V31" s="5">
        <f t="shared" si="11"/>
        <v>0</v>
      </c>
      <c r="W31" s="5">
        <f t="shared" si="11"/>
        <v>0</v>
      </c>
      <c r="X31" s="26">
        <f t="shared" si="11"/>
        <v>11</v>
      </c>
      <c r="Y31" s="26">
        <f t="shared" si="11"/>
        <v>0</v>
      </c>
      <c r="Z31" s="5">
        <f t="shared" si="11"/>
        <v>0</v>
      </c>
      <c r="AA31" s="5"/>
      <c r="AB31" s="5">
        <f t="shared" si="11"/>
        <v>0</v>
      </c>
      <c r="AC31" s="26">
        <f t="shared" si="11"/>
        <v>10</v>
      </c>
      <c r="AD31" s="5">
        <f t="shared" si="11"/>
        <v>0</v>
      </c>
      <c r="AE31" s="27">
        <f t="shared" si="1"/>
        <v>21</v>
      </c>
      <c r="AF31" s="5">
        <f>COUNTIF(AF3:AF24,"Tuyến")</f>
        <v>0</v>
      </c>
      <c r="AG31" s="5"/>
      <c r="AH31" s="5">
        <f t="shared" si="3"/>
        <v>21</v>
      </c>
      <c r="AI31" s="5">
        <v>23</v>
      </c>
      <c r="AJ31" s="26">
        <f t="shared" si="0"/>
        <v>2</v>
      </c>
      <c r="AK31" s="5"/>
    </row>
    <row r="32" spans="1:37" x14ac:dyDescent="0.25">
      <c r="A32" s="13">
        <v>26</v>
      </c>
      <c r="B32" s="91" t="s">
        <v>213</v>
      </c>
      <c r="C32" s="14" t="s">
        <v>237</v>
      </c>
      <c r="D32" s="19"/>
      <c r="E32" s="13">
        <f>COUNTIF(E3:E23,"Thảo-AN")</f>
        <v>0</v>
      </c>
      <c r="F32" s="13">
        <f>COUNTIF(F3:F23,"Thảo-AN")</f>
        <v>0</v>
      </c>
      <c r="G32" s="13"/>
      <c r="H32" s="13"/>
      <c r="I32" s="13"/>
      <c r="J32" s="13">
        <f t="shared" ref="J32:AF32" si="12">COUNTIF(J3:J23,"Thảo-AN")</f>
        <v>0</v>
      </c>
      <c r="K32" s="13"/>
      <c r="L32" s="13"/>
      <c r="M32" s="13"/>
      <c r="N32" s="13">
        <f t="shared" si="12"/>
        <v>0</v>
      </c>
      <c r="O32" s="13"/>
      <c r="P32" s="13">
        <f t="shared" si="12"/>
        <v>0</v>
      </c>
      <c r="Q32" s="13">
        <f t="shared" si="12"/>
        <v>0</v>
      </c>
      <c r="R32" s="13">
        <f t="shared" si="12"/>
        <v>0</v>
      </c>
      <c r="S32" s="13">
        <f t="shared" si="12"/>
        <v>0</v>
      </c>
      <c r="T32" s="13">
        <f t="shared" si="12"/>
        <v>0</v>
      </c>
      <c r="U32" s="13">
        <f t="shared" si="12"/>
        <v>0</v>
      </c>
      <c r="V32" s="13">
        <f t="shared" si="12"/>
        <v>0</v>
      </c>
      <c r="W32" s="13">
        <f t="shared" si="12"/>
        <v>0</v>
      </c>
      <c r="X32" s="18">
        <f t="shared" si="12"/>
        <v>6</v>
      </c>
      <c r="Y32" s="13">
        <f t="shared" si="12"/>
        <v>0</v>
      </c>
      <c r="Z32" s="13">
        <f t="shared" si="12"/>
        <v>0</v>
      </c>
      <c r="AA32" s="13"/>
      <c r="AB32" s="13">
        <f t="shared" si="12"/>
        <v>0</v>
      </c>
      <c r="AC32" s="13">
        <f t="shared" si="12"/>
        <v>0</v>
      </c>
      <c r="AD32" s="13">
        <f t="shared" si="12"/>
        <v>0</v>
      </c>
      <c r="AE32" s="15">
        <f t="shared" si="1"/>
        <v>6</v>
      </c>
      <c r="AF32" s="13">
        <f t="shared" si="12"/>
        <v>0</v>
      </c>
      <c r="AG32" s="13">
        <v>2</v>
      </c>
      <c r="AH32" s="13">
        <f t="shared" si="3"/>
        <v>8</v>
      </c>
      <c r="AI32" s="13">
        <v>8</v>
      </c>
      <c r="AJ32" s="13">
        <f t="shared" si="0"/>
        <v>0</v>
      </c>
      <c r="AK32" s="13"/>
    </row>
    <row r="33" spans="1:37" x14ac:dyDescent="0.25">
      <c r="A33" s="13">
        <v>27</v>
      </c>
      <c r="B33" s="14" t="s">
        <v>238</v>
      </c>
      <c r="C33" s="14"/>
      <c r="D33" s="19"/>
      <c r="E33" s="13">
        <f>COUNTIF(E3:E23,"Diệp")</f>
        <v>0</v>
      </c>
      <c r="F33" s="13">
        <f t="shared" ref="F33:O33" si="13">COUNTIF(F3:F23,"Diệp")</f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>COUNTIF(J3:J23,"Diệp")*3</f>
        <v>3</v>
      </c>
      <c r="K33" s="13">
        <f>COUNTIF(K3:K23,"Diệp")+1</f>
        <v>2</v>
      </c>
      <c r="L33" s="13">
        <f t="shared" si="13"/>
        <v>0</v>
      </c>
      <c r="M33" s="13">
        <f t="shared" si="13"/>
        <v>0</v>
      </c>
      <c r="N33" s="13">
        <f t="shared" si="13"/>
        <v>0</v>
      </c>
      <c r="O33" s="13">
        <f t="shared" si="13"/>
        <v>0</v>
      </c>
      <c r="P33" s="18">
        <f t="shared" ref="P33:AF33" si="14">COUNTIF(P3:P23,"Diệp")</f>
        <v>5</v>
      </c>
      <c r="Q33" s="18">
        <f>COUNTIF(Q3:Q23,"Diệp")*2</f>
        <v>6</v>
      </c>
      <c r="R33" s="13">
        <f t="shared" si="14"/>
        <v>0</v>
      </c>
      <c r="S33" s="13">
        <f>COUNTIF(S3:S23,"Diệp")*2-1</f>
        <v>3</v>
      </c>
      <c r="T33" s="13">
        <f t="shared" si="14"/>
        <v>0</v>
      </c>
      <c r="U33" s="13">
        <f t="shared" si="14"/>
        <v>0</v>
      </c>
      <c r="V33" s="13">
        <f t="shared" si="14"/>
        <v>0</v>
      </c>
      <c r="W33" s="18">
        <f t="shared" si="14"/>
        <v>1</v>
      </c>
      <c r="X33" s="13">
        <f t="shared" si="14"/>
        <v>0</v>
      </c>
      <c r="Y33" s="13">
        <f t="shared" si="14"/>
        <v>0</v>
      </c>
      <c r="Z33" s="13">
        <f t="shared" si="14"/>
        <v>0</v>
      </c>
      <c r="AA33" s="13"/>
      <c r="AB33" s="13">
        <f t="shared" si="14"/>
        <v>0</v>
      </c>
      <c r="AC33" s="13">
        <f t="shared" si="14"/>
        <v>0</v>
      </c>
      <c r="AD33" s="13">
        <f t="shared" si="14"/>
        <v>0</v>
      </c>
      <c r="AE33" s="15">
        <f t="shared" si="1"/>
        <v>20</v>
      </c>
      <c r="AF33" s="13">
        <f t="shared" si="14"/>
        <v>0</v>
      </c>
      <c r="AG33" s="13"/>
      <c r="AH33" s="13">
        <f t="shared" si="3"/>
        <v>20</v>
      </c>
      <c r="AI33" s="13">
        <v>23</v>
      </c>
      <c r="AJ33" s="13">
        <f t="shared" si="0"/>
        <v>3</v>
      </c>
      <c r="AK33" s="13"/>
    </row>
    <row r="34" spans="1:37" x14ac:dyDescent="0.25">
      <c r="A34" s="13">
        <v>28</v>
      </c>
      <c r="B34" s="91" t="s">
        <v>239</v>
      </c>
      <c r="C34" s="14" t="s">
        <v>240</v>
      </c>
      <c r="D34" s="19"/>
      <c r="E34" s="13">
        <f>COUNTIF(E4:E24,"Diệp")</f>
        <v>0</v>
      </c>
      <c r="F34" s="13">
        <f>COUNTIF(F3:F23,"Hương")</f>
        <v>2</v>
      </c>
      <c r="G34" s="13"/>
      <c r="H34" s="13"/>
      <c r="I34" s="13"/>
      <c r="J34" s="13">
        <f t="shared" ref="J34:AF34" si="15">COUNTIF(J3:J23,"Hương")</f>
        <v>0</v>
      </c>
      <c r="K34" s="13"/>
      <c r="L34" s="13"/>
      <c r="M34" s="13"/>
      <c r="N34" s="13">
        <f t="shared" si="15"/>
        <v>0</v>
      </c>
      <c r="O34" s="13"/>
      <c r="P34" s="13">
        <f t="shared" si="15"/>
        <v>0</v>
      </c>
      <c r="Q34" s="13">
        <f t="shared" si="15"/>
        <v>0</v>
      </c>
      <c r="R34" s="13">
        <f t="shared" si="15"/>
        <v>0</v>
      </c>
      <c r="S34" s="13">
        <f t="shared" si="15"/>
        <v>0</v>
      </c>
      <c r="T34" s="13">
        <f t="shared" si="15"/>
        <v>0</v>
      </c>
      <c r="U34" s="13">
        <f t="shared" si="15"/>
        <v>0</v>
      </c>
      <c r="V34" s="13">
        <f t="shared" si="15"/>
        <v>0</v>
      </c>
      <c r="W34" s="13">
        <f t="shared" si="15"/>
        <v>0</v>
      </c>
      <c r="X34" s="13">
        <f t="shared" si="15"/>
        <v>0</v>
      </c>
      <c r="Y34" s="13">
        <f t="shared" si="15"/>
        <v>0</v>
      </c>
      <c r="Z34" s="13">
        <f t="shared" si="15"/>
        <v>0</v>
      </c>
      <c r="AA34" s="13"/>
      <c r="AB34" s="13">
        <f t="shared" si="15"/>
        <v>0</v>
      </c>
      <c r="AC34" s="13">
        <f t="shared" si="15"/>
        <v>0</v>
      </c>
      <c r="AD34" s="13">
        <f t="shared" si="15"/>
        <v>0</v>
      </c>
      <c r="AE34" s="15">
        <f t="shared" si="1"/>
        <v>2</v>
      </c>
      <c r="AF34" s="13">
        <f t="shared" si="15"/>
        <v>0</v>
      </c>
      <c r="AG34" s="13"/>
      <c r="AH34" s="13">
        <f t="shared" si="3"/>
        <v>2</v>
      </c>
      <c r="AI34" s="13">
        <v>2</v>
      </c>
      <c r="AJ34" s="13">
        <f t="shared" si="0"/>
        <v>0</v>
      </c>
      <c r="AK34" s="13"/>
    </row>
    <row r="35" spans="1:37" x14ac:dyDescent="0.25">
      <c r="A35" s="13">
        <v>29</v>
      </c>
      <c r="B35" s="91" t="s">
        <v>6</v>
      </c>
      <c r="C35" s="14" t="s">
        <v>241</v>
      </c>
      <c r="D35" s="19"/>
      <c r="E35" s="13">
        <v>0</v>
      </c>
      <c r="F35" s="13">
        <v>0</v>
      </c>
      <c r="G35" s="13"/>
      <c r="H35" s="13"/>
      <c r="I35" s="13"/>
      <c r="J35" s="13">
        <v>0</v>
      </c>
      <c r="K35" s="13"/>
      <c r="L35" s="13"/>
      <c r="M35" s="13"/>
      <c r="N35" s="13">
        <v>0</v>
      </c>
      <c r="O35" s="13"/>
      <c r="P35" s="13">
        <v>0</v>
      </c>
      <c r="Q35" s="13">
        <v>0</v>
      </c>
      <c r="R35" s="13">
        <v>0</v>
      </c>
      <c r="S35" s="18">
        <v>4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/>
      <c r="AB35" s="13">
        <v>0</v>
      </c>
      <c r="AC35" s="13">
        <v>0</v>
      </c>
      <c r="AD35" s="13">
        <v>0</v>
      </c>
      <c r="AE35" s="15">
        <f t="shared" si="1"/>
        <v>4</v>
      </c>
      <c r="AF35" s="13">
        <v>0</v>
      </c>
      <c r="AG35" s="13"/>
      <c r="AH35" s="13">
        <f t="shared" si="3"/>
        <v>4</v>
      </c>
      <c r="AI35" s="13">
        <v>4</v>
      </c>
      <c r="AJ35" s="13">
        <f t="shared" si="0"/>
        <v>0</v>
      </c>
      <c r="AK35" s="13"/>
    </row>
    <row r="36" spans="1:37" s="20" customFormat="1" x14ac:dyDescent="0.25">
      <c r="A36" s="15"/>
      <c r="B36" s="15" t="s">
        <v>242</v>
      </c>
      <c r="C36" s="15"/>
      <c r="D36" s="15">
        <f>SUM(D2:D35)</f>
        <v>142</v>
      </c>
      <c r="E36" s="15">
        <f t="shared" ref="E36:AK36" si="16">SUM(E2:E35)</f>
        <v>182</v>
      </c>
      <c r="F36" s="15">
        <f t="shared" si="16"/>
        <v>4</v>
      </c>
      <c r="G36" s="15">
        <f t="shared" si="16"/>
        <v>0</v>
      </c>
      <c r="H36" s="15">
        <f t="shared" si="16"/>
        <v>0</v>
      </c>
      <c r="I36" s="15">
        <f t="shared" si="16"/>
        <v>0</v>
      </c>
      <c r="J36" s="15">
        <f t="shared" si="16"/>
        <v>100</v>
      </c>
      <c r="K36" s="15"/>
      <c r="L36" s="15">
        <f t="shared" si="16"/>
        <v>0</v>
      </c>
      <c r="M36" s="15">
        <f t="shared" si="16"/>
        <v>0</v>
      </c>
      <c r="N36" s="15">
        <f t="shared" si="16"/>
        <v>72</v>
      </c>
      <c r="O36" s="15">
        <f t="shared" si="16"/>
        <v>0</v>
      </c>
      <c r="P36" s="15">
        <f t="shared" si="16"/>
        <v>22</v>
      </c>
      <c r="Q36" s="15">
        <f t="shared" si="16"/>
        <v>24</v>
      </c>
      <c r="R36" s="15">
        <f t="shared" si="16"/>
        <v>20</v>
      </c>
      <c r="S36" s="15">
        <f t="shared" si="16"/>
        <v>20</v>
      </c>
      <c r="T36" s="15">
        <f t="shared" si="16"/>
        <v>14</v>
      </c>
      <c r="U36" s="15">
        <f t="shared" si="16"/>
        <v>14</v>
      </c>
      <c r="V36" s="15">
        <f t="shared" si="16"/>
        <v>22</v>
      </c>
      <c r="W36" s="15">
        <f t="shared" si="16"/>
        <v>22</v>
      </c>
      <c r="X36" s="15">
        <f t="shared" si="16"/>
        <v>22</v>
      </c>
      <c r="Y36" s="15">
        <f t="shared" si="16"/>
        <v>0</v>
      </c>
      <c r="Z36" s="15">
        <f t="shared" si="16"/>
        <v>22</v>
      </c>
      <c r="AA36" s="15">
        <f t="shared" si="16"/>
        <v>0</v>
      </c>
      <c r="AB36" s="15">
        <f t="shared" si="16"/>
        <v>5</v>
      </c>
      <c r="AC36" s="15">
        <f t="shared" si="16"/>
        <v>22</v>
      </c>
      <c r="AD36" s="15">
        <f t="shared" si="16"/>
        <v>22</v>
      </c>
      <c r="AE36" s="15">
        <f t="shared" si="16"/>
        <v>469</v>
      </c>
      <c r="AF36" s="15">
        <f t="shared" si="16"/>
        <v>51</v>
      </c>
      <c r="AG36" s="15">
        <f t="shared" si="16"/>
        <v>22</v>
      </c>
      <c r="AH36" s="15">
        <f t="shared" si="16"/>
        <v>542</v>
      </c>
      <c r="AI36" s="15">
        <f t="shared" si="16"/>
        <v>612</v>
      </c>
      <c r="AJ36" s="15">
        <f t="shared" si="16"/>
        <v>70</v>
      </c>
      <c r="AK36" s="15">
        <f t="shared" si="16"/>
        <v>0</v>
      </c>
    </row>
  </sheetData>
  <mergeCells count="2">
    <mergeCell ref="E1:F1"/>
    <mergeCell ref="J1:K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tabSelected="1" zoomScale="59" zoomScaleNormal="59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N45" sqref="N45"/>
    </sheetView>
  </sheetViews>
  <sheetFormatPr defaultColWidth="14.42578125" defaultRowHeight="15.75" x14ac:dyDescent="0.25"/>
  <cols>
    <col min="1" max="1" width="10" style="34" bestFit="1" customWidth="1"/>
    <col min="2" max="2" width="11.42578125" style="34" bestFit="1" customWidth="1"/>
    <col min="3" max="3" width="18.7109375" style="34" bestFit="1" customWidth="1"/>
    <col min="4" max="4" width="18.5703125" style="34" customWidth="1"/>
    <col min="5" max="5" width="18.5703125" style="34" bestFit="1" customWidth="1"/>
    <col min="6" max="6" width="17.7109375" style="34" customWidth="1"/>
    <col min="7" max="8" width="18.5703125" style="34" bestFit="1" customWidth="1"/>
    <col min="9" max="9" width="18.28515625" style="34" bestFit="1" customWidth="1"/>
    <col min="10" max="11" width="18.140625" style="34" bestFit="1" customWidth="1"/>
    <col min="12" max="12" width="18.28515625" style="34" bestFit="1" customWidth="1"/>
    <col min="13" max="14" width="18.140625" style="34" bestFit="1" customWidth="1"/>
    <col min="15" max="15" width="18.28515625" style="34" bestFit="1" customWidth="1"/>
    <col min="16" max="16" width="18.7109375" style="34" bestFit="1" customWidth="1"/>
    <col min="17" max="18" width="18.5703125" style="34" bestFit="1" customWidth="1"/>
    <col min="19" max="19" width="18.28515625" style="34" bestFit="1" customWidth="1"/>
    <col min="20" max="20" width="5" style="34" bestFit="1" customWidth="1"/>
    <col min="21" max="21" width="5" style="34" customWidth="1"/>
    <col min="22" max="22" width="6" style="34" customWidth="1"/>
    <col min="23" max="28" width="5" style="34" customWidth="1"/>
    <col min="29" max="29" width="6" style="34" customWidth="1"/>
    <col min="30" max="16384" width="14.42578125" style="34"/>
  </cols>
  <sheetData>
    <row r="1" spans="1:27" s="33" customFormat="1" ht="15.75" customHeight="1" x14ac:dyDescent="0.25">
      <c r="A1" s="104" t="s">
        <v>264</v>
      </c>
      <c r="B1" s="105"/>
      <c r="C1" s="105"/>
      <c r="D1" s="106"/>
      <c r="E1" s="50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7" s="33" customFormat="1" ht="15.75" customHeight="1" x14ac:dyDescent="0.25">
      <c r="A2" s="104" t="s">
        <v>168</v>
      </c>
      <c r="B2" s="105"/>
      <c r="C2" s="105"/>
      <c r="D2" s="105"/>
      <c r="E2" s="107"/>
      <c r="F2" s="105"/>
      <c r="G2" s="105"/>
      <c r="H2" s="107"/>
      <c r="I2" s="105"/>
      <c r="J2" s="105"/>
      <c r="K2" s="105"/>
      <c r="L2" s="105"/>
      <c r="M2" s="105"/>
      <c r="N2" s="105"/>
      <c r="O2" s="107"/>
      <c r="P2" s="105"/>
      <c r="Q2" s="105"/>
      <c r="R2" s="107"/>
      <c r="S2" s="106"/>
    </row>
    <row r="3" spans="1:27" ht="15.75" customHeight="1" x14ac:dyDescent="0.25">
      <c r="A3" s="108" t="s">
        <v>270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U3" s="35">
        <f t="shared" ref="U3" si="0">COUNTIF(C3:S3, "thuỳ")</f>
        <v>0</v>
      </c>
    </row>
    <row r="4" spans="1:27" ht="16.5" thickBot="1" x14ac:dyDescent="0.3">
      <c r="A4" s="81" t="s">
        <v>8</v>
      </c>
      <c r="B4" s="81" t="s">
        <v>263</v>
      </c>
      <c r="C4" s="81" t="s">
        <v>246</v>
      </c>
      <c r="D4" s="81" t="s">
        <v>245</v>
      </c>
      <c r="E4" s="81" t="s">
        <v>244</v>
      </c>
      <c r="F4" s="81" t="s">
        <v>243</v>
      </c>
      <c r="G4" s="81" t="s">
        <v>258</v>
      </c>
      <c r="H4" s="81" t="s">
        <v>247</v>
      </c>
      <c r="I4" s="81" t="s">
        <v>248</v>
      </c>
      <c r="J4" s="81" t="s">
        <v>249</v>
      </c>
      <c r="K4" s="81" t="s">
        <v>250</v>
      </c>
      <c r="L4" s="81" t="s">
        <v>251</v>
      </c>
      <c r="M4" s="81" t="s">
        <v>252</v>
      </c>
      <c r="N4" s="81" t="s">
        <v>253</v>
      </c>
      <c r="O4" s="81" t="s">
        <v>267</v>
      </c>
      <c r="P4" s="81" t="s">
        <v>254</v>
      </c>
      <c r="Q4" s="81" t="s">
        <v>255</v>
      </c>
      <c r="R4" s="81" t="s">
        <v>256</v>
      </c>
      <c r="S4" s="81" t="s">
        <v>257</v>
      </c>
    </row>
    <row r="5" spans="1:27" x14ac:dyDescent="0.25">
      <c r="A5" s="99" t="s">
        <v>268</v>
      </c>
      <c r="B5" s="51" t="s">
        <v>23</v>
      </c>
      <c r="C5" s="52" t="s">
        <v>1</v>
      </c>
      <c r="D5" s="55" t="s">
        <v>41</v>
      </c>
      <c r="E5" s="54" t="s">
        <v>55</v>
      </c>
      <c r="F5" s="56" t="s">
        <v>63</v>
      </c>
      <c r="G5" s="57" t="s">
        <v>69</v>
      </c>
      <c r="H5" s="58" t="s">
        <v>76</v>
      </c>
      <c r="I5" s="53" t="s">
        <v>78</v>
      </c>
      <c r="J5" s="55" t="s">
        <v>41</v>
      </c>
      <c r="K5" s="55" t="s">
        <v>41</v>
      </c>
      <c r="L5" s="82" t="s">
        <v>41</v>
      </c>
      <c r="M5" s="71" t="s">
        <v>95</v>
      </c>
      <c r="N5" s="55" t="s">
        <v>41</v>
      </c>
      <c r="O5" s="59" t="s">
        <v>105</v>
      </c>
      <c r="P5" s="61" t="s">
        <v>106</v>
      </c>
      <c r="Q5" s="60" t="s">
        <v>114</v>
      </c>
      <c r="R5" s="55" t="s">
        <v>41</v>
      </c>
      <c r="S5" s="55" t="s">
        <v>41</v>
      </c>
      <c r="T5" s="1" t="s">
        <v>0</v>
      </c>
      <c r="U5" s="35" t="e">
        <f>COUNTIF(#REF!, "thuỳ")</f>
        <v>#REF!</v>
      </c>
      <c r="V5" s="35" t="e">
        <f>COUNTIF(#REF!, "ta")</f>
        <v>#REF!</v>
      </c>
      <c r="W5" s="36" t="e">
        <f t="shared" ref="W5:W8" si="1">SUM(U5:V5)</f>
        <v>#REF!</v>
      </c>
    </row>
    <row r="6" spans="1:27" x14ac:dyDescent="0.25">
      <c r="A6" s="100"/>
      <c r="B6" s="37" t="s">
        <v>24</v>
      </c>
      <c r="C6" s="29" t="s">
        <v>43</v>
      </c>
      <c r="D6" s="40" t="s">
        <v>280</v>
      </c>
      <c r="E6" s="3" t="s">
        <v>1</v>
      </c>
      <c r="F6" s="44" t="s">
        <v>41</v>
      </c>
      <c r="G6" s="23" t="s">
        <v>70</v>
      </c>
      <c r="H6" s="44" t="s">
        <v>41</v>
      </c>
      <c r="I6" s="44" t="s">
        <v>41</v>
      </c>
      <c r="J6" s="44" t="s">
        <v>1</v>
      </c>
      <c r="K6" s="42" t="s">
        <v>83</v>
      </c>
      <c r="L6" s="24" t="s">
        <v>89</v>
      </c>
      <c r="M6" s="31" t="s">
        <v>96</v>
      </c>
      <c r="N6" s="44" t="s">
        <v>1</v>
      </c>
      <c r="O6" s="44" t="s">
        <v>41</v>
      </c>
      <c r="P6" s="43" t="s">
        <v>107</v>
      </c>
      <c r="Q6" s="44" t="s">
        <v>41</v>
      </c>
      <c r="R6" s="44" t="s">
        <v>1</v>
      </c>
      <c r="S6" s="44" t="s">
        <v>1</v>
      </c>
      <c r="U6" s="35" t="e">
        <f>COUNTIF(#REF!, "thuỳ")</f>
        <v>#REF!</v>
      </c>
      <c r="V6" s="35" t="e">
        <f>COUNTIF(#REF!, "ta")</f>
        <v>#REF!</v>
      </c>
      <c r="W6" s="36" t="e">
        <f t="shared" si="1"/>
        <v>#REF!</v>
      </c>
      <c r="Y6" s="34" t="s">
        <v>0</v>
      </c>
      <c r="AA6" s="34" t="s">
        <v>0</v>
      </c>
    </row>
    <row r="7" spans="1:27" x14ac:dyDescent="0.25">
      <c r="A7" s="100"/>
      <c r="B7" s="37" t="s">
        <v>25</v>
      </c>
      <c r="C7" s="3" t="s">
        <v>1</v>
      </c>
      <c r="D7" s="3" t="s">
        <v>1</v>
      </c>
      <c r="E7" s="22" t="s">
        <v>54</v>
      </c>
      <c r="F7" s="30" t="s">
        <v>64</v>
      </c>
      <c r="G7" s="31" t="s">
        <v>71</v>
      </c>
      <c r="H7" s="23" t="s">
        <v>77</v>
      </c>
      <c r="I7" s="44" t="s">
        <v>1</v>
      </c>
      <c r="J7" s="42" t="s">
        <v>80</v>
      </c>
      <c r="K7" s="44" t="s">
        <v>1</v>
      </c>
      <c r="L7" s="44" t="s">
        <v>1</v>
      </c>
      <c r="M7" s="44" t="s">
        <v>41</v>
      </c>
      <c r="N7" s="24" t="s">
        <v>100</v>
      </c>
      <c r="O7" s="44" t="s">
        <v>1</v>
      </c>
      <c r="P7" s="40" t="s">
        <v>111</v>
      </c>
      <c r="Q7" s="44" t="s">
        <v>1</v>
      </c>
      <c r="R7" s="39" t="s">
        <v>118</v>
      </c>
      <c r="S7" s="43" t="s">
        <v>126</v>
      </c>
      <c r="T7" s="1" t="s">
        <v>0</v>
      </c>
      <c r="U7" s="35" t="e">
        <f>COUNTIF(#REF!, "thuỳ")</f>
        <v>#REF!</v>
      </c>
      <c r="V7" s="35" t="e">
        <f>COUNTIF(#REF!, "ta")</f>
        <v>#REF!</v>
      </c>
      <c r="W7" s="36" t="e">
        <f t="shared" si="1"/>
        <v>#REF!</v>
      </c>
    </row>
    <row r="8" spans="1:27" ht="16.5" thickBot="1" x14ac:dyDescent="0.3">
      <c r="A8" s="101"/>
      <c r="B8" s="62" t="s">
        <v>26</v>
      </c>
      <c r="C8" s="79" t="s">
        <v>44</v>
      </c>
      <c r="D8" s="78" t="s">
        <v>1</v>
      </c>
      <c r="E8" s="94" t="s">
        <v>1</v>
      </c>
      <c r="F8" s="65" t="s">
        <v>61</v>
      </c>
      <c r="G8" s="64" t="s">
        <v>1</v>
      </c>
      <c r="H8" s="64" t="s">
        <v>1</v>
      </c>
      <c r="I8" s="64" t="s">
        <v>1</v>
      </c>
      <c r="J8" s="63" t="s">
        <v>82</v>
      </c>
      <c r="K8" s="73" t="s">
        <v>27</v>
      </c>
      <c r="L8" s="76" t="s">
        <v>91</v>
      </c>
      <c r="M8" s="73" t="s">
        <v>29</v>
      </c>
      <c r="N8" s="72" t="s">
        <v>101</v>
      </c>
      <c r="O8" s="64" t="s">
        <v>88</v>
      </c>
      <c r="P8" s="67" t="s">
        <v>112</v>
      </c>
      <c r="Q8" s="94" t="s">
        <v>3</v>
      </c>
      <c r="R8" s="70" t="s">
        <v>123</v>
      </c>
      <c r="S8" s="69" t="s">
        <v>127</v>
      </c>
      <c r="U8" s="35" t="e">
        <f>COUNTIF(#REF!, "thuỳ")</f>
        <v>#REF!</v>
      </c>
      <c r="V8" s="35" t="e">
        <f>COUNTIF(#REF!, "ta")</f>
        <v>#REF!</v>
      </c>
      <c r="W8" s="36" t="e">
        <f t="shared" si="1"/>
        <v>#REF!</v>
      </c>
    </row>
    <row r="9" spans="1:27" x14ac:dyDescent="0.25">
      <c r="A9" s="99" t="s">
        <v>22</v>
      </c>
      <c r="B9" s="51" t="s">
        <v>23</v>
      </c>
      <c r="C9" s="54" t="s">
        <v>284</v>
      </c>
      <c r="D9" s="55" t="s">
        <v>41</v>
      </c>
      <c r="E9" s="82" t="s">
        <v>1</v>
      </c>
      <c r="F9" s="82" t="s">
        <v>41</v>
      </c>
      <c r="G9" s="82" t="s">
        <v>41</v>
      </c>
      <c r="H9" s="56" t="s">
        <v>137</v>
      </c>
      <c r="I9" s="82" t="s">
        <v>41</v>
      </c>
      <c r="J9" s="82" t="s">
        <v>41</v>
      </c>
      <c r="K9" s="82" t="s">
        <v>41</v>
      </c>
      <c r="L9" s="57" t="s">
        <v>90</v>
      </c>
      <c r="M9" s="82" t="s">
        <v>1</v>
      </c>
      <c r="N9" s="82" t="s">
        <v>41</v>
      </c>
      <c r="O9" s="82" t="s">
        <v>41</v>
      </c>
      <c r="P9" s="82" t="s">
        <v>41</v>
      </c>
      <c r="Q9" s="82" t="s">
        <v>41</v>
      </c>
      <c r="R9" s="82" t="s">
        <v>41</v>
      </c>
      <c r="S9" s="60" t="s">
        <v>275</v>
      </c>
      <c r="U9" s="35">
        <f>COUNTIF(C9:S9, "thuỳ")</f>
        <v>0</v>
      </c>
      <c r="V9" s="35">
        <f>COUNTIF(C9:S9, "ta")</f>
        <v>0</v>
      </c>
      <c r="W9" s="36">
        <f>SUM(U9:V9)</f>
        <v>0</v>
      </c>
    </row>
    <row r="10" spans="1:27" x14ac:dyDescent="0.25">
      <c r="A10" s="102"/>
      <c r="B10" s="37" t="s">
        <v>24</v>
      </c>
      <c r="C10" s="40" t="s">
        <v>282</v>
      </c>
      <c r="D10" s="3" t="s">
        <v>1</v>
      </c>
      <c r="E10" s="4" t="s">
        <v>1</v>
      </c>
      <c r="F10" s="4" t="s">
        <v>1</v>
      </c>
      <c r="G10" s="4" t="s">
        <v>1</v>
      </c>
      <c r="H10" s="23" t="s">
        <v>72</v>
      </c>
      <c r="I10" s="44" t="s">
        <v>2</v>
      </c>
      <c r="J10" s="44" t="s">
        <v>2</v>
      </c>
      <c r="K10" s="4" t="s">
        <v>1</v>
      </c>
      <c r="L10" s="4" t="s">
        <v>41</v>
      </c>
      <c r="M10" s="4" t="s">
        <v>41</v>
      </c>
      <c r="N10" s="22" t="s">
        <v>154</v>
      </c>
      <c r="O10" s="44" t="s">
        <v>2</v>
      </c>
      <c r="P10" s="39" t="s">
        <v>106</v>
      </c>
      <c r="Q10" s="4" t="s">
        <v>29</v>
      </c>
      <c r="R10" s="4" t="s">
        <v>1</v>
      </c>
      <c r="S10" s="4" t="s">
        <v>41</v>
      </c>
      <c r="U10" s="35">
        <f t="shared" ref="U10:U14" si="2">COUNTIF(C10:S10, "thuỳ")</f>
        <v>0</v>
      </c>
      <c r="V10" s="35">
        <f t="shared" ref="V10:V14" si="3">COUNTIF(C10:S10, "ta")</f>
        <v>0</v>
      </c>
      <c r="W10" s="36">
        <f t="shared" ref="W10:W16" si="4">SUM(U10:V10)</f>
        <v>0</v>
      </c>
    </row>
    <row r="11" spans="1:27" x14ac:dyDescent="0.25">
      <c r="A11" s="102"/>
      <c r="B11" s="37" t="s">
        <v>25</v>
      </c>
      <c r="C11" s="3" t="s">
        <v>1</v>
      </c>
      <c r="D11" s="3" t="s">
        <v>1</v>
      </c>
      <c r="E11" s="40" t="s">
        <v>55</v>
      </c>
      <c r="F11" s="4" t="s">
        <v>1</v>
      </c>
      <c r="G11" s="23" t="s">
        <v>278</v>
      </c>
      <c r="H11" s="44" t="s">
        <v>41</v>
      </c>
      <c r="I11" s="4" t="s">
        <v>1</v>
      </c>
      <c r="J11" s="4" t="s">
        <v>1</v>
      </c>
      <c r="K11" s="4" t="s">
        <v>1</v>
      </c>
      <c r="L11" s="8" t="s">
        <v>85</v>
      </c>
      <c r="M11" s="4" t="s">
        <v>1</v>
      </c>
      <c r="N11" s="31" t="s">
        <v>102</v>
      </c>
      <c r="O11" s="4" t="s">
        <v>1</v>
      </c>
      <c r="P11" s="8" t="s">
        <v>162</v>
      </c>
      <c r="Q11" s="39" t="s">
        <v>113</v>
      </c>
      <c r="R11" s="4" t="s">
        <v>1</v>
      </c>
      <c r="S11" s="4" t="s">
        <v>1</v>
      </c>
      <c r="U11" s="35">
        <f t="shared" si="2"/>
        <v>0</v>
      </c>
      <c r="V11" s="35">
        <f t="shared" si="3"/>
        <v>0</v>
      </c>
      <c r="W11" s="36">
        <f t="shared" si="4"/>
        <v>0</v>
      </c>
      <c r="Y11" s="34" t="s">
        <v>0</v>
      </c>
    </row>
    <row r="12" spans="1:27" ht="16.5" thickBot="1" x14ac:dyDescent="0.3">
      <c r="A12" s="103"/>
      <c r="B12" s="62" t="s">
        <v>26</v>
      </c>
      <c r="C12" s="78" t="s">
        <v>1</v>
      </c>
      <c r="D12" s="78" t="s">
        <v>1</v>
      </c>
      <c r="E12" s="63" t="s">
        <v>53</v>
      </c>
      <c r="F12" s="73" t="s">
        <v>1</v>
      </c>
      <c r="G12" s="72" t="s">
        <v>279</v>
      </c>
      <c r="H12" s="73" t="s">
        <v>1</v>
      </c>
      <c r="I12" s="73" t="s">
        <v>1</v>
      </c>
      <c r="J12" s="73" t="s">
        <v>1</v>
      </c>
      <c r="K12" s="73" t="s">
        <v>27</v>
      </c>
      <c r="L12" s="73" t="s">
        <v>1</v>
      </c>
      <c r="M12" s="85" t="s">
        <v>93</v>
      </c>
      <c r="N12" s="65" t="s">
        <v>102</v>
      </c>
      <c r="O12" s="64" t="s">
        <v>1</v>
      </c>
      <c r="P12" s="73" t="s">
        <v>29</v>
      </c>
      <c r="Q12" s="85" t="s">
        <v>162</v>
      </c>
      <c r="R12" s="69" t="s">
        <v>118</v>
      </c>
      <c r="S12" s="73" t="s">
        <v>1</v>
      </c>
      <c r="U12" s="35">
        <f>COUNTIF(C12:S12, "thuỳ")</f>
        <v>0</v>
      </c>
      <c r="V12" s="35">
        <f>COUNTIF(C12:S12, "ta")</f>
        <v>0</v>
      </c>
      <c r="W12" s="36">
        <f t="shared" si="4"/>
        <v>0</v>
      </c>
    </row>
    <row r="13" spans="1:27" x14ac:dyDescent="0.25">
      <c r="A13" s="99" t="s">
        <v>28</v>
      </c>
      <c r="B13" s="51" t="s">
        <v>23</v>
      </c>
      <c r="C13" s="95" t="s">
        <v>1</v>
      </c>
      <c r="D13" s="77" t="s">
        <v>47</v>
      </c>
      <c r="E13" s="54" t="s">
        <v>55</v>
      </c>
      <c r="F13" s="58" t="s">
        <v>57</v>
      </c>
      <c r="G13" s="61" t="s">
        <v>65</v>
      </c>
      <c r="H13" s="56" t="s">
        <v>72</v>
      </c>
      <c r="I13" s="53" t="s">
        <v>78</v>
      </c>
      <c r="J13" s="55" t="s">
        <v>41</v>
      </c>
      <c r="K13" s="55" t="s">
        <v>41</v>
      </c>
      <c r="L13" s="71" t="s">
        <v>86</v>
      </c>
      <c r="M13" s="55" t="s">
        <v>41</v>
      </c>
      <c r="N13" s="55" t="s">
        <v>41</v>
      </c>
      <c r="O13" s="55" t="s">
        <v>41</v>
      </c>
      <c r="P13" s="60" t="s">
        <v>107</v>
      </c>
      <c r="Q13" s="55" t="s">
        <v>41</v>
      </c>
      <c r="R13" s="55" t="s">
        <v>41</v>
      </c>
      <c r="S13" s="55" t="s">
        <v>41</v>
      </c>
      <c r="U13" s="35">
        <f t="shared" si="2"/>
        <v>0</v>
      </c>
      <c r="V13" s="35">
        <f t="shared" si="3"/>
        <v>0</v>
      </c>
      <c r="W13" s="36">
        <f t="shared" si="4"/>
        <v>0</v>
      </c>
    </row>
    <row r="14" spans="1:27" x14ac:dyDescent="0.25">
      <c r="A14" s="102"/>
      <c r="B14" s="37" t="s">
        <v>24</v>
      </c>
      <c r="C14" s="6" t="s">
        <v>40</v>
      </c>
      <c r="D14" s="3" t="s">
        <v>1</v>
      </c>
      <c r="E14" s="40" t="s">
        <v>50</v>
      </c>
      <c r="F14" s="23" t="s">
        <v>58</v>
      </c>
      <c r="G14" s="30" t="s">
        <v>66</v>
      </c>
      <c r="H14" s="39" t="s">
        <v>73</v>
      </c>
      <c r="I14" s="44" t="s">
        <v>41</v>
      </c>
      <c r="J14" s="42" t="s">
        <v>80</v>
      </c>
      <c r="K14" s="44" t="s">
        <v>2</v>
      </c>
      <c r="L14" s="44" t="s">
        <v>41</v>
      </c>
      <c r="M14" s="44" t="s">
        <v>1</v>
      </c>
      <c r="N14" s="24" t="s">
        <v>98</v>
      </c>
      <c r="O14" s="47" t="s">
        <v>1</v>
      </c>
      <c r="P14" s="43" t="s">
        <v>107</v>
      </c>
      <c r="Q14" s="44" t="s">
        <v>88</v>
      </c>
      <c r="R14" s="44" t="s">
        <v>1</v>
      </c>
      <c r="S14" s="44" t="s">
        <v>1</v>
      </c>
      <c r="U14" s="35">
        <f t="shared" si="2"/>
        <v>0</v>
      </c>
      <c r="V14" s="35">
        <f t="shared" si="3"/>
        <v>0</v>
      </c>
      <c r="W14" s="36">
        <f t="shared" si="4"/>
        <v>0</v>
      </c>
      <c r="Y14" s="34" t="s">
        <v>0</v>
      </c>
    </row>
    <row r="15" spans="1:27" ht="31.5" x14ac:dyDescent="0.25">
      <c r="A15" s="102"/>
      <c r="B15" s="37" t="s">
        <v>25</v>
      </c>
      <c r="C15" s="41" t="s">
        <v>39</v>
      </c>
      <c r="D15" s="3" t="s">
        <v>1</v>
      </c>
      <c r="E15" s="44" t="s">
        <v>1</v>
      </c>
      <c r="F15" s="39" t="s">
        <v>59</v>
      </c>
      <c r="G15" s="23" t="s">
        <v>67</v>
      </c>
      <c r="H15" s="22" t="s">
        <v>74</v>
      </c>
      <c r="I15" s="44" t="s">
        <v>1</v>
      </c>
      <c r="J15" s="44" t="s">
        <v>1</v>
      </c>
      <c r="K15" s="42" t="s">
        <v>272</v>
      </c>
      <c r="L15" s="4" t="s">
        <v>29</v>
      </c>
      <c r="M15" s="4" t="s">
        <v>88</v>
      </c>
      <c r="N15" s="44" t="s">
        <v>1</v>
      </c>
      <c r="O15" s="24" t="s">
        <v>103</v>
      </c>
      <c r="P15" s="44" t="s">
        <v>41</v>
      </c>
      <c r="Q15" s="4" t="s">
        <v>1</v>
      </c>
      <c r="R15" s="43" t="s">
        <v>273</v>
      </c>
      <c r="S15" s="30" t="s">
        <v>277</v>
      </c>
      <c r="U15" s="35">
        <f>COUNTIF(C15:S15, "thuỳ")</f>
        <v>0</v>
      </c>
      <c r="V15" s="35">
        <f>COUNTIF(C15:S15, "ta")</f>
        <v>0</v>
      </c>
      <c r="W15" s="36">
        <f t="shared" si="4"/>
        <v>0</v>
      </c>
    </row>
    <row r="16" spans="1:27" ht="16.5" thickBot="1" x14ac:dyDescent="0.3">
      <c r="A16" s="103"/>
      <c r="B16" s="62" t="s">
        <v>26</v>
      </c>
      <c r="C16" s="78" t="s">
        <v>1</v>
      </c>
      <c r="D16" s="63" t="s">
        <v>281</v>
      </c>
      <c r="E16" s="64" t="s">
        <v>1</v>
      </c>
      <c r="F16" s="66" t="s">
        <v>60</v>
      </c>
      <c r="G16" s="64" t="s">
        <v>1</v>
      </c>
      <c r="H16" s="67" t="s">
        <v>75</v>
      </c>
      <c r="I16" s="68" t="s">
        <v>272</v>
      </c>
      <c r="J16" s="64" t="s">
        <v>27</v>
      </c>
      <c r="K16" s="64" t="s">
        <v>1</v>
      </c>
      <c r="L16" s="64" t="s">
        <v>1</v>
      </c>
      <c r="M16" s="75" t="s">
        <v>94</v>
      </c>
      <c r="N16" s="72" t="s">
        <v>99</v>
      </c>
      <c r="O16" s="69" t="s">
        <v>104</v>
      </c>
      <c r="P16" s="64" t="s">
        <v>1</v>
      </c>
      <c r="Q16" s="73" t="s">
        <v>29</v>
      </c>
      <c r="R16" s="74" t="s">
        <v>123</v>
      </c>
      <c r="S16" s="64" t="s">
        <v>29</v>
      </c>
      <c r="U16" s="35">
        <f>COUNTIF(C16:S16, "thuỳ")</f>
        <v>0</v>
      </c>
      <c r="V16" s="35">
        <f>COUNTIF(C16:S16, "ta")</f>
        <v>0</v>
      </c>
      <c r="W16" s="36">
        <f t="shared" si="4"/>
        <v>0</v>
      </c>
      <c r="X16" s="34" t="s">
        <v>0</v>
      </c>
    </row>
    <row r="17" spans="1:27" x14ac:dyDescent="0.25">
      <c r="A17" s="38"/>
      <c r="B17" s="38"/>
      <c r="C17" s="1">
        <f>COUNTIF(C5:C16,"*")</f>
        <v>12</v>
      </c>
      <c r="D17" s="1">
        <f>COUNTIF(D5:D15,"*")</f>
        <v>11</v>
      </c>
      <c r="E17" s="1">
        <f>COUNTIF(E5:E16,"*")</f>
        <v>12</v>
      </c>
      <c r="F17" s="1">
        <f>COUNTIF(F5:F16,"*")</f>
        <v>12</v>
      </c>
      <c r="G17" s="1">
        <f>COUNTIF(G5:G16,"*")</f>
        <v>12</v>
      </c>
      <c r="H17" s="1">
        <f>COUNTIF(H5:H16,"*")</f>
        <v>12</v>
      </c>
      <c r="I17" s="1">
        <f ca="1">COUNTIF(I5:I40,"*")</f>
        <v>12</v>
      </c>
      <c r="J17" s="1">
        <f t="shared" ref="J17:P17" si="5">COUNTIF(J5:J16,"*")</f>
        <v>12</v>
      </c>
      <c r="K17" s="1">
        <f t="shared" si="5"/>
        <v>12</v>
      </c>
      <c r="L17" s="1">
        <f t="shared" si="5"/>
        <v>12</v>
      </c>
      <c r="M17" s="1">
        <f t="shared" si="5"/>
        <v>12</v>
      </c>
      <c r="N17" s="1">
        <f t="shared" si="5"/>
        <v>12</v>
      </c>
      <c r="O17" s="1">
        <f t="shared" si="5"/>
        <v>12</v>
      </c>
      <c r="P17" s="1">
        <f t="shared" si="5"/>
        <v>12</v>
      </c>
      <c r="Q17" s="1">
        <f ca="1">COUNTIF(Q5:Q37,"*")</f>
        <v>12</v>
      </c>
      <c r="R17" s="1">
        <f>COUNTIF(R5:R16,"*")</f>
        <v>12</v>
      </c>
      <c r="S17" s="1">
        <f ca="1">COUNTIF(S5:S39,"*")</f>
        <v>12</v>
      </c>
      <c r="U17" s="35">
        <f t="shared" ref="U17:U18" ca="1" si="6">COUNTIF(C17:S17, "thuỳ")</f>
        <v>0</v>
      </c>
      <c r="V17" s="35"/>
      <c r="W17" s="36"/>
    </row>
    <row r="18" spans="1:27" ht="16.5" thickBot="1" x14ac:dyDescent="0.3">
      <c r="A18" s="45" t="s">
        <v>32</v>
      </c>
      <c r="B18" s="45" t="s">
        <v>263</v>
      </c>
      <c r="C18" s="81" t="s">
        <v>246</v>
      </c>
      <c r="D18" s="81" t="s">
        <v>245</v>
      </c>
      <c r="E18" s="81" t="s">
        <v>244</v>
      </c>
      <c r="F18" s="81" t="s">
        <v>243</v>
      </c>
      <c r="G18" s="81" t="s">
        <v>258</v>
      </c>
      <c r="H18" s="81" t="s">
        <v>247</v>
      </c>
      <c r="I18" s="81" t="s">
        <v>248</v>
      </c>
      <c r="J18" s="81" t="s">
        <v>249</v>
      </c>
      <c r="K18" s="81" t="s">
        <v>250</v>
      </c>
      <c r="L18" s="81" t="s">
        <v>251</v>
      </c>
      <c r="M18" s="81" t="s">
        <v>252</v>
      </c>
      <c r="N18" s="81" t="s">
        <v>253</v>
      </c>
      <c r="O18" s="81" t="s">
        <v>267</v>
      </c>
      <c r="P18" s="81" t="s">
        <v>254</v>
      </c>
      <c r="Q18" s="81" t="s">
        <v>255</v>
      </c>
      <c r="R18" s="81" t="s">
        <v>256</v>
      </c>
      <c r="S18" s="81" t="s">
        <v>257</v>
      </c>
      <c r="U18" s="35">
        <f t="shared" si="6"/>
        <v>0</v>
      </c>
      <c r="V18" s="35">
        <f t="shared" ref="V18" si="7">COUNTIF(C18:S18, "ta")</f>
        <v>0</v>
      </c>
      <c r="W18" s="36">
        <f t="shared" ref="W18:W34" si="8">SUM(U18:V18)</f>
        <v>0</v>
      </c>
    </row>
    <row r="19" spans="1:27" x14ac:dyDescent="0.25">
      <c r="A19" s="99" t="s">
        <v>31</v>
      </c>
      <c r="B19" s="51" t="s">
        <v>23</v>
      </c>
      <c r="C19" s="52" t="s">
        <v>41</v>
      </c>
      <c r="D19" s="54" t="s">
        <v>281</v>
      </c>
      <c r="E19" s="56" t="s">
        <v>51</v>
      </c>
      <c r="F19" s="82" t="s">
        <v>41</v>
      </c>
      <c r="G19" s="82" t="s">
        <v>41</v>
      </c>
      <c r="H19" s="82" t="s">
        <v>1</v>
      </c>
      <c r="I19" s="61" t="s">
        <v>79</v>
      </c>
      <c r="J19" s="55" t="s">
        <v>1</v>
      </c>
      <c r="K19" s="53" t="s">
        <v>83</v>
      </c>
      <c r="L19" s="59" t="s">
        <v>92</v>
      </c>
      <c r="M19" s="82" t="s">
        <v>41</v>
      </c>
      <c r="N19" s="82" t="s">
        <v>41</v>
      </c>
      <c r="O19" s="82" t="s">
        <v>41</v>
      </c>
      <c r="P19" s="71" t="s">
        <v>108</v>
      </c>
      <c r="Q19" s="82" t="s">
        <v>41</v>
      </c>
      <c r="R19" s="58" t="s">
        <v>119</v>
      </c>
      <c r="S19" s="57" t="s">
        <v>124</v>
      </c>
      <c r="U19" s="35"/>
      <c r="V19" s="35"/>
      <c r="W19" s="36"/>
    </row>
    <row r="20" spans="1:27" x14ac:dyDescent="0.25">
      <c r="A20" s="102"/>
      <c r="B20" s="37" t="s">
        <v>24</v>
      </c>
      <c r="C20" s="21" t="s">
        <v>42</v>
      </c>
      <c r="D20" s="3" t="s">
        <v>41</v>
      </c>
      <c r="E20" s="40" t="s">
        <v>50</v>
      </c>
      <c r="F20" s="31" t="s">
        <v>61</v>
      </c>
      <c r="G20" s="30" t="s">
        <v>68</v>
      </c>
      <c r="H20" s="4" t="s">
        <v>1</v>
      </c>
      <c r="I20" s="42" t="s">
        <v>78</v>
      </c>
      <c r="J20" s="39" t="s">
        <v>81</v>
      </c>
      <c r="K20" s="4" t="s">
        <v>1</v>
      </c>
      <c r="L20" s="4" t="s">
        <v>41</v>
      </c>
      <c r="M20" s="44" t="s">
        <v>2</v>
      </c>
      <c r="N20" s="4" t="s">
        <v>29</v>
      </c>
      <c r="O20" s="4" t="s">
        <v>1</v>
      </c>
      <c r="P20" s="44" t="s">
        <v>41</v>
      </c>
      <c r="Q20" s="24" t="s">
        <v>116</v>
      </c>
      <c r="R20" s="22" t="s">
        <v>120</v>
      </c>
      <c r="S20" s="4" t="s">
        <v>1</v>
      </c>
      <c r="U20" s="35"/>
      <c r="V20" s="35"/>
      <c r="W20" s="36"/>
    </row>
    <row r="21" spans="1:27" x14ac:dyDescent="0.25">
      <c r="A21" s="102"/>
      <c r="B21" s="37" t="s">
        <v>25</v>
      </c>
      <c r="C21" s="41" t="s">
        <v>39</v>
      </c>
      <c r="D21" s="21" t="s">
        <v>48</v>
      </c>
      <c r="E21" s="30" t="s">
        <v>52</v>
      </c>
      <c r="F21" s="4" t="s">
        <v>1</v>
      </c>
      <c r="G21" s="31" t="s">
        <v>71</v>
      </c>
      <c r="H21" s="4" t="s">
        <v>1</v>
      </c>
      <c r="I21" s="4" t="s">
        <v>1</v>
      </c>
      <c r="J21" s="42" t="s">
        <v>80</v>
      </c>
      <c r="K21" s="39" t="s">
        <v>84</v>
      </c>
      <c r="L21" s="44" t="s">
        <v>1</v>
      </c>
      <c r="M21" s="44" t="s">
        <v>1</v>
      </c>
      <c r="N21" s="44" t="s">
        <v>1</v>
      </c>
      <c r="O21" s="22" t="s">
        <v>160</v>
      </c>
      <c r="P21" s="47" t="s">
        <v>1</v>
      </c>
      <c r="Q21" s="84" t="s">
        <v>117</v>
      </c>
      <c r="R21" s="24" t="s">
        <v>121</v>
      </c>
      <c r="S21" s="44" t="s">
        <v>1</v>
      </c>
      <c r="U21" s="35"/>
      <c r="V21" s="35"/>
      <c r="W21" s="36"/>
    </row>
    <row r="22" spans="1:27" ht="16.5" thickBot="1" x14ac:dyDescent="0.3">
      <c r="A22" s="103"/>
      <c r="B22" s="62" t="s">
        <v>26</v>
      </c>
      <c r="C22" s="94"/>
      <c r="D22" s="94"/>
      <c r="E22" s="94"/>
      <c r="F22" s="94"/>
      <c r="G22" s="94"/>
      <c r="H22" s="94"/>
      <c r="I22" s="94"/>
      <c r="J22" s="94"/>
      <c r="K22" s="94"/>
      <c r="L22" s="73" t="s">
        <v>1</v>
      </c>
      <c r="M22" s="73" t="s">
        <v>1</v>
      </c>
      <c r="N22" s="73" t="s">
        <v>1</v>
      </c>
      <c r="O22" s="65" t="s">
        <v>105</v>
      </c>
      <c r="P22" s="66" t="s">
        <v>110</v>
      </c>
      <c r="Q22" s="69" t="s">
        <v>113</v>
      </c>
      <c r="R22" s="83" t="s">
        <v>122</v>
      </c>
      <c r="S22" s="75" t="s">
        <v>125</v>
      </c>
      <c r="U22" s="35"/>
      <c r="V22" s="35"/>
      <c r="W22" s="36"/>
    </row>
    <row r="23" spans="1:27" x14ac:dyDescent="0.25">
      <c r="A23" s="99" t="s">
        <v>268</v>
      </c>
      <c r="B23" s="51" t="s">
        <v>23</v>
      </c>
      <c r="C23" s="52" t="s">
        <v>1</v>
      </c>
      <c r="D23" s="52" t="s">
        <v>1</v>
      </c>
      <c r="E23" s="82" t="s">
        <v>1</v>
      </c>
      <c r="F23" s="82" t="s">
        <v>41</v>
      </c>
      <c r="G23" s="82" t="s">
        <v>41</v>
      </c>
      <c r="H23" s="82" t="s">
        <v>41</v>
      </c>
      <c r="I23" s="53" t="s">
        <v>78</v>
      </c>
      <c r="J23" s="82" t="s">
        <v>41</v>
      </c>
      <c r="K23" s="82" t="s">
        <v>41</v>
      </c>
      <c r="L23" s="61" t="s">
        <v>150</v>
      </c>
      <c r="M23" s="59" t="s">
        <v>96</v>
      </c>
      <c r="N23" s="82" t="s">
        <v>41</v>
      </c>
      <c r="O23" s="71" t="s">
        <v>159</v>
      </c>
      <c r="P23" s="54" t="s">
        <v>285</v>
      </c>
      <c r="Q23" s="82" t="s">
        <v>41</v>
      </c>
      <c r="R23" s="82" t="s">
        <v>41</v>
      </c>
      <c r="S23" s="60" t="s">
        <v>126</v>
      </c>
      <c r="U23" s="35"/>
      <c r="V23" s="35"/>
      <c r="W23" s="36"/>
    </row>
    <row r="24" spans="1:27" x14ac:dyDescent="0.25">
      <c r="A24" s="100"/>
      <c r="B24" s="37" t="s">
        <v>24</v>
      </c>
      <c r="C24" s="3" t="s">
        <v>1</v>
      </c>
      <c r="D24" s="7" t="s">
        <v>49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41</v>
      </c>
      <c r="J24" s="4" t="s">
        <v>1</v>
      </c>
      <c r="K24" s="42" t="s">
        <v>83</v>
      </c>
      <c r="L24" s="31" t="s">
        <v>92</v>
      </c>
      <c r="M24" s="39" t="s">
        <v>151</v>
      </c>
      <c r="N24" s="4" t="s">
        <v>1</v>
      </c>
      <c r="O24" s="30" t="s">
        <v>158</v>
      </c>
      <c r="P24" s="44" t="s">
        <v>41</v>
      </c>
      <c r="Q24" s="4" t="s">
        <v>1</v>
      </c>
      <c r="R24" s="47" t="s">
        <v>1</v>
      </c>
      <c r="S24" s="43" t="s">
        <v>126</v>
      </c>
      <c r="U24" s="35"/>
      <c r="V24" s="35"/>
      <c r="W24" s="36"/>
    </row>
    <row r="25" spans="1:27" x14ac:dyDescent="0.25">
      <c r="A25" s="100"/>
      <c r="B25" s="37" t="s">
        <v>25</v>
      </c>
      <c r="C25" s="40" t="s">
        <v>284</v>
      </c>
      <c r="D25" s="3" t="s">
        <v>1</v>
      </c>
      <c r="E25" s="4" t="s">
        <v>1</v>
      </c>
      <c r="F25" s="4" t="s">
        <v>1</v>
      </c>
      <c r="G25" s="4" t="s">
        <v>1</v>
      </c>
      <c r="H25" s="47" t="s">
        <v>1</v>
      </c>
      <c r="I25" s="4" t="s">
        <v>27</v>
      </c>
      <c r="J25" s="42" t="s">
        <v>80</v>
      </c>
      <c r="K25" s="4" t="s">
        <v>1</v>
      </c>
      <c r="L25" s="4" t="s">
        <v>1</v>
      </c>
      <c r="M25" s="30" t="s">
        <v>152</v>
      </c>
      <c r="N25" s="31" t="s">
        <v>102</v>
      </c>
      <c r="O25" s="44" t="s">
        <v>41</v>
      </c>
      <c r="P25" s="43" t="s">
        <v>107</v>
      </c>
      <c r="Q25" s="24" t="s">
        <v>164</v>
      </c>
      <c r="R25" s="4" t="s">
        <v>29</v>
      </c>
      <c r="S25" s="4" t="s">
        <v>41</v>
      </c>
      <c r="U25" s="35"/>
      <c r="V25" s="35"/>
      <c r="W25" s="36"/>
    </row>
    <row r="26" spans="1:27" ht="16.5" thickBot="1" x14ac:dyDescent="0.3">
      <c r="A26" s="101"/>
      <c r="B26" s="62" t="s">
        <v>26</v>
      </c>
      <c r="C26" s="88"/>
      <c r="D26" s="88"/>
      <c r="E26" s="88"/>
      <c r="F26" s="88"/>
      <c r="G26" s="88"/>
      <c r="H26" s="88"/>
      <c r="I26" s="64" t="s">
        <v>46</v>
      </c>
      <c r="J26" s="68" t="s">
        <v>272</v>
      </c>
      <c r="K26" s="73" t="s">
        <v>1</v>
      </c>
      <c r="L26" s="67" t="s">
        <v>265</v>
      </c>
      <c r="M26" s="73" t="s">
        <v>41</v>
      </c>
      <c r="N26" s="69" t="s">
        <v>155</v>
      </c>
      <c r="O26" s="65" t="s">
        <v>105</v>
      </c>
      <c r="P26" s="75" t="s">
        <v>163</v>
      </c>
      <c r="Q26" s="70" t="s">
        <v>274</v>
      </c>
      <c r="R26" s="64" t="s">
        <v>88</v>
      </c>
      <c r="S26" s="64" t="s">
        <v>88</v>
      </c>
      <c r="U26" s="35"/>
      <c r="V26" s="35"/>
      <c r="W26" s="36"/>
    </row>
    <row r="27" spans="1:27" x14ac:dyDescent="0.25">
      <c r="A27" s="99" t="s">
        <v>22</v>
      </c>
      <c r="B27" s="51" t="s">
        <v>23</v>
      </c>
      <c r="C27" s="82" t="s">
        <v>1</v>
      </c>
      <c r="D27" s="58" t="s">
        <v>130</v>
      </c>
      <c r="E27" s="61" t="s">
        <v>133</v>
      </c>
      <c r="F27" s="56" t="s">
        <v>62</v>
      </c>
      <c r="G27" s="82" t="s">
        <v>41</v>
      </c>
      <c r="H27" s="55" t="s">
        <v>41</v>
      </c>
      <c r="I27" s="71" t="s">
        <v>138</v>
      </c>
      <c r="J27" s="82" t="s">
        <v>41</v>
      </c>
      <c r="K27" s="82" t="s">
        <v>41</v>
      </c>
      <c r="L27" s="82" t="s">
        <v>1</v>
      </c>
      <c r="M27" s="57" t="s">
        <v>276</v>
      </c>
      <c r="N27" s="59" t="s">
        <v>102</v>
      </c>
      <c r="O27" s="86" t="s">
        <v>157</v>
      </c>
      <c r="P27" s="54" t="s">
        <v>285</v>
      </c>
      <c r="Q27" s="60" t="s">
        <v>114</v>
      </c>
      <c r="R27" s="82" t="s">
        <v>41</v>
      </c>
      <c r="S27" s="55" t="s">
        <v>88</v>
      </c>
      <c r="U27" s="35">
        <f>COUNTIF(C27:S27, "thuỳ")</f>
        <v>0</v>
      </c>
      <c r="V27" s="35">
        <f>COUNTIF(C27:S27, "ta")</f>
        <v>0</v>
      </c>
      <c r="W27" s="36">
        <f t="shared" si="8"/>
        <v>0</v>
      </c>
      <c r="AA27" s="34" t="s">
        <v>0</v>
      </c>
    </row>
    <row r="28" spans="1:27" x14ac:dyDescent="0.25">
      <c r="A28" s="102"/>
      <c r="B28" s="37" t="s">
        <v>24</v>
      </c>
      <c r="C28" s="39" t="s">
        <v>128</v>
      </c>
      <c r="D28" s="4" t="s">
        <v>1</v>
      </c>
      <c r="E28" s="30" t="s">
        <v>134</v>
      </c>
      <c r="F28" s="23" t="s">
        <v>58</v>
      </c>
      <c r="G28" s="44" t="s">
        <v>1</v>
      </c>
      <c r="H28" s="4" t="s">
        <v>1</v>
      </c>
      <c r="I28" s="4" t="s">
        <v>41</v>
      </c>
      <c r="J28" s="24" t="s">
        <v>142</v>
      </c>
      <c r="K28" s="44" t="s">
        <v>46</v>
      </c>
      <c r="L28" s="40" t="s">
        <v>87</v>
      </c>
      <c r="M28" s="4" t="s">
        <v>29</v>
      </c>
      <c r="N28" s="22" t="s">
        <v>276</v>
      </c>
      <c r="O28" s="31" t="s">
        <v>105</v>
      </c>
      <c r="P28" s="4" t="s">
        <v>41</v>
      </c>
      <c r="Q28" s="43" t="s">
        <v>114</v>
      </c>
      <c r="R28" s="44" t="s">
        <v>88</v>
      </c>
      <c r="S28" s="4" t="s">
        <v>41</v>
      </c>
      <c r="U28" s="35">
        <f>COUNTIF(C28:S28, "thuỳ")</f>
        <v>0</v>
      </c>
      <c r="V28" s="35">
        <f>COUNTIF(C28:S28, "ta")</f>
        <v>0</v>
      </c>
      <c r="W28" s="36">
        <f t="shared" si="8"/>
        <v>0</v>
      </c>
    </row>
    <row r="29" spans="1:27" x14ac:dyDescent="0.25">
      <c r="A29" s="102"/>
      <c r="B29" s="37" t="s">
        <v>25</v>
      </c>
      <c r="C29" s="30" t="s">
        <v>129</v>
      </c>
      <c r="D29" s="39" t="s">
        <v>131</v>
      </c>
      <c r="E29" s="44" t="s">
        <v>1</v>
      </c>
      <c r="F29" s="44" t="s">
        <v>1</v>
      </c>
      <c r="G29" s="23" t="s">
        <v>67</v>
      </c>
      <c r="H29" s="31" t="s">
        <v>136</v>
      </c>
      <c r="I29" s="44" t="s">
        <v>1</v>
      </c>
      <c r="J29" s="44" t="s">
        <v>1</v>
      </c>
      <c r="K29" s="24" t="s">
        <v>146</v>
      </c>
      <c r="L29" s="40" t="s">
        <v>283</v>
      </c>
      <c r="M29" s="44" t="s">
        <v>1</v>
      </c>
      <c r="N29" s="8" t="s">
        <v>153</v>
      </c>
      <c r="O29" s="4" t="s">
        <v>29</v>
      </c>
      <c r="P29" s="44" t="s">
        <v>1</v>
      </c>
      <c r="Q29" s="22" t="s">
        <v>115</v>
      </c>
      <c r="R29" s="43" t="s">
        <v>123</v>
      </c>
      <c r="S29" s="4" t="s">
        <v>1</v>
      </c>
      <c r="U29" s="35"/>
      <c r="V29" s="35"/>
      <c r="W29" s="36"/>
    </row>
    <row r="30" spans="1:27" ht="16.5" thickBot="1" x14ac:dyDescent="0.3">
      <c r="A30" s="103"/>
      <c r="B30" s="62" t="s">
        <v>26</v>
      </c>
      <c r="C30" s="73" t="s">
        <v>1</v>
      </c>
      <c r="D30" s="67" t="s">
        <v>132</v>
      </c>
      <c r="E30" s="87" t="s">
        <v>56</v>
      </c>
      <c r="F30" s="64" t="s">
        <v>1</v>
      </c>
      <c r="G30" s="72" t="s">
        <v>135</v>
      </c>
      <c r="H30" s="64" t="s">
        <v>1</v>
      </c>
      <c r="I30" s="64" t="s">
        <v>27</v>
      </c>
      <c r="J30" s="64" t="s">
        <v>27</v>
      </c>
      <c r="K30" s="75" t="s">
        <v>149</v>
      </c>
      <c r="L30" s="65" t="s">
        <v>92</v>
      </c>
      <c r="M30" s="73" t="s">
        <v>1</v>
      </c>
      <c r="N30" s="73" t="s">
        <v>1</v>
      </c>
      <c r="O30" s="66" t="s">
        <v>276</v>
      </c>
      <c r="P30" s="64" t="s">
        <v>1</v>
      </c>
      <c r="Q30" s="73" t="s">
        <v>1</v>
      </c>
      <c r="R30" s="73" t="s">
        <v>1</v>
      </c>
      <c r="S30" s="64" t="s">
        <v>29</v>
      </c>
      <c r="U30" s="35">
        <f>COUNTIF(C30:S30, "thuỳ")</f>
        <v>0</v>
      </c>
      <c r="V30" s="35">
        <f>COUNTIF(C30:S30, "ta")</f>
        <v>0</v>
      </c>
      <c r="W30" s="36">
        <f t="shared" si="8"/>
        <v>0</v>
      </c>
    </row>
    <row r="31" spans="1:27" x14ac:dyDescent="0.25">
      <c r="A31" s="99" t="s">
        <v>28</v>
      </c>
      <c r="B31" s="51" t="s">
        <v>23</v>
      </c>
      <c r="C31" s="52" t="s">
        <v>1</v>
      </c>
      <c r="D31" s="53" t="s">
        <v>49</v>
      </c>
      <c r="E31" s="82" t="s">
        <v>1</v>
      </c>
      <c r="F31" s="55" t="s">
        <v>41</v>
      </c>
      <c r="G31" s="55" t="s">
        <v>41</v>
      </c>
      <c r="H31" s="55" t="s">
        <v>41</v>
      </c>
      <c r="I31" s="56" t="s">
        <v>139</v>
      </c>
      <c r="J31" s="57" t="s">
        <v>143</v>
      </c>
      <c r="K31" s="58" t="s">
        <v>147</v>
      </c>
      <c r="L31" s="55" t="s">
        <v>41</v>
      </c>
      <c r="M31" s="59" t="s">
        <v>96</v>
      </c>
      <c r="N31" s="95" t="s">
        <v>1</v>
      </c>
      <c r="O31" s="82" t="s">
        <v>1</v>
      </c>
      <c r="P31" s="55" t="s">
        <v>1</v>
      </c>
      <c r="Q31" s="55" t="s">
        <v>1</v>
      </c>
      <c r="R31" s="60" t="s">
        <v>123</v>
      </c>
      <c r="S31" s="61" t="s">
        <v>127</v>
      </c>
      <c r="T31" s="34" t="s">
        <v>0</v>
      </c>
      <c r="U31" s="35">
        <f>COUNTIF(C31:S31, "thuỳ")</f>
        <v>0</v>
      </c>
      <c r="V31" s="35">
        <f>COUNTIF(C31:S31, "ta")</f>
        <v>0</v>
      </c>
      <c r="W31" s="36">
        <f t="shared" si="8"/>
        <v>0</v>
      </c>
    </row>
    <row r="32" spans="1:27" x14ac:dyDescent="0.25">
      <c r="A32" s="100"/>
      <c r="B32" s="37" t="s">
        <v>24</v>
      </c>
      <c r="C32" s="42" t="s">
        <v>44</v>
      </c>
      <c r="D32" s="4" t="s">
        <v>1</v>
      </c>
      <c r="E32" s="44" t="s">
        <v>1</v>
      </c>
      <c r="F32" s="44" t="s">
        <v>1</v>
      </c>
      <c r="G32" s="44" t="s">
        <v>1</v>
      </c>
      <c r="H32" s="44" t="s">
        <v>1</v>
      </c>
      <c r="I32" s="30" t="s">
        <v>140</v>
      </c>
      <c r="J32" s="23" t="s">
        <v>144</v>
      </c>
      <c r="K32" s="22" t="s">
        <v>148</v>
      </c>
      <c r="L32" s="39" t="s">
        <v>150</v>
      </c>
      <c r="M32" s="31" t="s">
        <v>96</v>
      </c>
      <c r="N32" s="44" t="s">
        <v>29</v>
      </c>
      <c r="O32" s="47" t="s">
        <v>1</v>
      </c>
      <c r="P32" s="48" t="s">
        <v>109</v>
      </c>
      <c r="Q32" s="44" t="s">
        <v>1</v>
      </c>
      <c r="R32" s="4" t="s">
        <v>1</v>
      </c>
      <c r="S32" s="43" t="s">
        <v>126</v>
      </c>
      <c r="U32" s="35">
        <f>COUNTIF(C32:S32, "thuỳ")</f>
        <v>0</v>
      </c>
      <c r="V32" s="35">
        <f>COUNTIF(C32:S32, "ta")</f>
        <v>0</v>
      </c>
      <c r="W32" s="36">
        <f t="shared" si="8"/>
        <v>0</v>
      </c>
      <c r="Y32" s="34" t="s">
        <v>0</v>
      </c>
      <c r="Z32" s="34" t="s">
        <v>0</v>
      </c>
    </row>
    <row r="33" spans="1:27" x14ac:dyDescent="0.25">
      <c r="A33" s="100"/>
      <c r="B33" s="37" t="s">
        <v>25</v>
      </c>
      <c r="C33" s="4" t="s">
        <v>1</v>
      </c>
      <c r="D33" s="44" t="s">
        <v>1</v>
      </c>
      <c r="E33" s="43" t="s">
        <v>56</v>
      </c>
      <c r="F33" s="44" t="s">
        <v>1</v>
      </c>
      <c r="G33" s="44" t="s">
        <v>1</v>
      </c>
      <c r="H33" s="31" t="s">
        <v>136</v>
      </c>
      <c r="I33" s="22" t="s">
        <v>141</v>
      </c>
      <c r="J33" s="30" t="s">
        <v>145</v>
      </c>
      <c r="K33" s="42" t="s">
        <v>83</v>
      </c>
      <c r="L33" s="4" t="s">
        <v>29</v>
      </c>
      <c r="M33" s="39" t="s">
        <v>151</v>
      </c>
      <c r="N33" s="44" t="s">
        <v>88</v>
      </c>
      <c r="O33" s="44" t="s">
        <v>29</v>
      </c>
      <c r="P33" s="47" t="s">
        <v>1</v>
      </c>
      <c r="Q33" s="44" t="s">
        <v>88</v>
      </c>
      <c r="R33" s="24" t="s">
        <v>165</v>
      </c>
      <c r="S33" s="84" t="s">
        <v>167</v>
      </c>
      <c r="U33" s="35">
        <f>COUNTIF(C33:S33, "thuỳ")</f>
        <v>0</v>
      </c>
      <c r="V33" s="35">
        <f>COUNTIF(C33:S33, "ta")</f>
        <v>0</v>
      </c>
      <c r="W33" s="36">
        <f t="shared" si="8"/>
        <v>0</v>
      </c>
    </row>
    <row r="34" spans="1:27" x14ac:dyDescent="0.25">
      <c r="A34" s="100"/>
      <c r="B34" s="37" t="s">
        <v>26</v>
      </c>
      <c r="C34" s="96"/>
      <c r="D34" s="96"/>
      <c r="E34" s="96"/>
      <c r="F34" s="96"/>
      <c r="G34" s="96"/>
      <c r="H34" s="96"/>
      <c r="I34" s="96"/>
      <c r="J34" s="96"/>
      <c r="K34" s="96"/>
      <c r="L34" s="31" t="s">
        <v>92</v>
      </c>
      <c r="M34" s="22" t="s">
        <v>97</v>
      </c>
      <c r="N34" s="84" t="s">
        <v>156</v>
      </c>
      <c r="O34" s="23" t="s">
        <v>161</v>
      </c>
      <c r="P34" s="44" t="s">
        <v>29</v>
      </c>
      <c r="Q34" s="46" t="s">
        <v>114</v>
      </c>
      <c r="R34" s="4" t="s">
        <v>29</v>
      </c>
      <c r="S34" s="24" t="s">
        <v>166</v>
      </c>
      <c r="U34" s="35">
        <f>COUNTIF(C34:S34, "thuỳ")</f>
        <v>0</v>
      </c>
      <c r="V34" s="35">
        <f>COUNTIF(C34:S34, "ta")</f>
        <v>0</v>
      </c>
      <c r="W34" s="36">
        <f t="shared" si="8"/>
        <v>0</v>
      </c>
      <c r="Y34" s="34" t="s">
        <v>0</v>
      </c>
      <c r="AA34" s="34" t="s">
        <v>0</v>
      </c>
    </row>
    <row r="35" spans="1:27" ht="16.5" thickBot="1" x14ac:dyDescent="0.3">
      <c r="A35" s="101"/>
      <c r="B35" s="80" t="s">
        <v>271</v>
      </c>
      <c r="C35" s="78" t="s">
        <v>45</v>
      </c>
      <c r="D35" s="78" t="s">
        <v>45</v>
      </c>
      <c r="E35" s="73" t="s">
        <v>45</v>
      </c>
      <c r="F35" s="73" t="s">
        <v>45</v>
      </c>
      <c r="G35" s="73" t="s">
        <v>45</v>
      </c>
      <c r="H35" s="73" t="s">
        <v>45</v>
      </c>
      <c r="I35" s="73" t="s">
        <v>45</v>
      </c>
      <c r="J35" s="73" t="s">
        <v>45</v>
      </c>
      <c r="K35" s="73" t="s">
        <v>45</v>
      </c>
      <c r="L35" s="73" t="s">
        <v>45</v>
      </c>
      <c r="M35" s="73" t="s">
        <v>45</v>
      </c>
      <c r="N35" s="73" t="s">
        <v>45</v>
      </c>
      <c r="O35" s="73" t="s">
        <v>45</v>
      </c>
      <c r="P35" s="73" t="s">
        <v>45</v>
      </c>
      <c r="Q35" s="73" t="s">
        <v>45</v>
      </c>
      <c r="R35" s="73" t="s">
        <v>45</v>
      </c>
      <c r="S35" s="73" t="s">
        <v>45</v>
      </c>
      <c r="U35" s="35"/>
      <c r="V35" s="35"/>
      <c r="W35" s="36"/>
    </row>
    <row r="36" spans="1:27" x14ac:dyDescent="0.25">
      <c r="C36" s="1">
        <f t="shared" ref="C36:S36" si="9">COUNTIF(C19:C35,"*")</f>
        <v>14</v>
      </c>
      <c r="D36" s="1">
        <f t="shared" si="9"/>
        <v>14</v>
      </c>
      <c r="E36" s="1">
        <f t="shared" si="9"/>
        <v>14</v>
      </c>
      <c r="F36" s="1">
        <f t="shared" si="9"/>
        <v>14</v>
      </c>
      <c r="G36" s="1">
        <f t="shared" si="9"/>
        <v>14</v>
      </c>
      <c r="H36" s="1">
        <f t="shared" si="9"/>
        <v>14</v>
      </c>
      <c r="I36" s="1">
        <f t="shared" si="9"/>
        <v>15</v>
      </c>
      <c r="J36" s="1">
        <f t="shared" si="9"/>
        <v>15</v>
      </c>
      <c r="K36" s="1">
        <f t="shared" si="9"/>
        <v>15</v>
      </c>
      <c r="L36" s="1">
        <f t="shared" si="9"/>
        <v>17</v>
      </c>
      <c r="M36" s="1">
        <f t="shared" si="9"/>
        <v>17</v>
      </c>
      <c r="N36" s="1">
        <f t="shared" si="9"/>
        <v>17</v>
      </c>
      <c r="O36" s="1">
        <f t="shared" si="9"/>
        <v>17</v>
      </c>
      <c r="P36" s="1">
        <f t="shared" si="9"/>
        <v>17</v>
      </c>
      <c r="Q36" s="1">
        <f t="shared" si="9"/>
        <v>17</v>
      </c>
      <c r="R36" s="1">
        <f t="shared" si="9"/>
        <v>17</v>
      </c>
      <c r="S36" s="1">
        <f t="shared" si="9"/>
        <v>17</v>
      </c>
      <c r="U36" s="35">
        <f t="shared" ref="U36:U65" si="10">COUNTIF(C36:S36, "ta1")</f>
        <v>0</v>
      </c>
    </row>
    <row r="37" spans="1:27" x14ac:dyDescent="0.25">
      <c r="C37" s="34">
        <f t="shared" ref="C37:S37" si="11">C17+C36</f>
        <v>26</v>
      </c>
      <c r="D37" s="34">
        <f t="shared" si="11"/>
        <v>25</v>
      </c>
      <c r="E37" s="34">
        <f t="shared" si="11"/>
        <v>26</v>
      </c>
      <c r="F37" s="34">
        <f t="shared" si="11"/>
        <v>26</v>
      </c>
      <c r="G37" s="34">
        <f t="shared" si="11"/>
        <v>26</v>
      </c>
      <c r="H37" s="34">
        <f t="shared" si="11"/>
        <v>26</v>
      </c>
      <c r="I37" s="34">
        <f t="shared" ca="1" si="11"/>
        <v>27</v>
      </c>
      <c r="J37" s="34">
        <f t="shared" si="11"/>
        <v>27</v>
      </c>
      <c r="K37" s="34">
        <f t="shared" si="11"/>
        <v>27</v>
      </c>
      <c r="L37" s="34">
        <f t="shared" si="11"/>
        <v>29</v>
      </c>
      <c r="M37" s="34">
        <f t="shared" si="11"/>
        <v>29</v>
      </c>
      <c r="N37" s="34">
        <f t="shared" si="11"/>
        <v>29</v>
      </c>
      <c r="O37" s="34">
        <f t="shared" si="11"/>
        <v>29</v>
      </c>
      <c r="P37" s="34">
        <f t="shared" si="11"/>
        <v>29</v>
      </c>
      <c r="Q37" s="34">
        <f t="shared" ca="1" si="11"/>
        <v>29</v>
      </c>
      <c r="R37" s="34">
        <f t="shared" si="11"/>
        <v>29</v>
      </c>
      <c r="S37" s="34">
        <f t="shared" ca="1" si="11"/>
        <v>29</v>
      </c>
      <c r="U37" s="35">
        <f t="shared" ca="1" si="10"/>
        <v>0</v>
      </c>
    </row>
    <row r="38" spans="1:27" x14ac:dyDescent="0.25">
      <c r="U38" s="35">
        <f t="shared" si="10"/>
        <v>0</v>
      </c>
    </row>
    <row r="39" spans="1:27" x14ac:dyDescent="0.25">
      <c r="U39" s="35">
        <f>COUNTIF(C39:S39, "ta1")</f>
        <v>0</v>
      </c>
    </row>
    <row r="40" spans="1:27" x14ac:dyDescent="0.25">
      <c r="U40" s="35">
        <f>COUNTIF(C40:S40, "ta1")</f>
        <v>0</v>
      </c>
    </row>
    <row r="41" spans="1:27" x14ac:dyDescent="0.25">
      <c r="U41" s="35">
        <f t="shared" si="10"/>
        <v>0</v>
      </c>
    </row>
    <row r="42" spans="1:27" x14ac:dyDescent="0.25">
      <c r="U42" s="35">
        <f t="shared" si="10"/>
        <v>0</v>
      </c>
    </row>
    <row r="43" spans="1:27" x14ac:dyDescent="0.25">
      <c r="U43" s="35">
        <f t="shared" si="10"/>
        <v>0</v>
      </c>
    </row>
    <row r="44" spans="1:27" x14ac:dyDescent="0.25">
      <c r="U44" s="35">
        <f t="shared" si="10"/>
        <v>0</v>
      </c>
    </row>
    <row r="45" spans="1:27" x14ac:dyDescent="0.25">
      <c r="U45" s="35">
        <f t="shared" si="10"/>
        <v>0</v>
      </c>
    </row>
    <row r="46" spans="1:27" x14ac:dyDescent="0.25">
      <c r="U46" s="35">
        <f t="shared" si="10"/>
        <v>0</v>
      </c>
    </row>
    <row r="47" spans="1:27" x14ac:dyDescent="0.25">
      <c r="U47" s="35">
        <f t="shared" si="10"/>
        <v>0</v>
      </c>
    </row>
    <row r="48" spans="1:27" x14ac:dyDescent="0.25">
      <c r="U48" s="35">
        <f t="shared" si="10"/>
        <v>0</v>
      </c>
    </row>
    <row r="49" spans="21:21" x14ac:dyDescent="0.25">
      <c r="U49" s="35">
        <f t="shared" si="10"/>
        <v>0</v>
      </c>
    </row>
    <row r="50" spans="21:21" x14ac:dyDescent="0.25">
      <c r="U50" s="35">
        <f t="shared" si="10"/>
        <v>0</v>
      </c>
    </row>
    <row r="51" spans="21:21" x14ac:dyDescent="0.25">
      <c r="U51" s="35">
        <f t="shared" si="10"/>
        <v>0</v>
      </c>
    </row>
    <row r="52" spans="21:21" x14ac:dyDescent="0.25">
      <c r="U52" s="35">
        <f t="shared" si="10"/>
        <v>0</v>
      </c>
    </row>
    <row r="53" spans="21:21" x14ac:dyDescent="0.25">
      <c r="U53" s="35">
        <f t="shared" si="10"/>
        <v>0</v>
      </c>
    </row>
    <row r="54" spans="21:21" x14ac:dyDescent="0.25">
      <c r="U54" s="35">
        <f t="shared" si="10"/>
        <v>0</v>
      </c>
    </row>
    <row r="55" spans="21:21" x14ac:dyDescent="0.25">
      <c r="U55" s="35">
        <f t="shared" si="10"/>
        <v>0</v>
      </c>
    </row>
    <row r="56" spans="21:21" x14ac:dyDescent="0.25">
      <c r="U56" s="35">
        <f t="shared" si="10"/>
        <v>0</v>
      </c>
    </row>
    <row r="57" spans="21:21" x14ac:dyDescent="0.25">
      <c r="U57" s="35">
        <f t="shared" si="10"/>
        <v>0</v>
      </c>
    </row>
    <row r="58" spans="21:21" x14ac:dyDescent="0.25">
      <c r="U58" s="35">
        <f t="shared" si="10"/>
        <v>0</v>
      </c>
    </row>
    <row r="59" spans="21:21" x14ac:dyDescent="0.25">
      <c r="U59" s="35">
        <f t="shared" si="10"/>
        <v>0</v>
      </c>
    </row>
    <row r="60" spans="21:21" x14ac:dyDescent="0.25">
      <c r="U60" s="35">
        <f t="shared" si="10"/>
        <v>0</v>
      </c>
    </row>
    <row r="61" spans="21:21" x14ac:dyDescent="0.25">
      <c r="U61" s="35">
        <f t="shared" si="10"/>
        <v>0</v>
      </c>
    </row>
    <row r="62" spans="21:21" x14ac:dyDescent="0.25">
      <c r="U62" s="35">
        <f t="shared" si="10"/>
        <v>0</v>
      </c>
    </row>
    <row r="63" spans="21:21" x14ac:dyDescent="0.25">
      <c r="U63" s="35">
        <f t="shared" si="10"/>
        <v>0</v>
      </c>
    </row>
    <row r="64" spans="21:21" x14ac:dyDescent="0.25">
      <c r="U64" s="35">
        <f t="shared" si="10"/>
        <v>0</v>
      </c>
    </row>
    <row r="65" spans="21:21" x14ac:dyDescent="0.25">
      <c r="U65" s="35">
        <f t="shared" si="10"/>
        <v>0</v>
      </c>
    </row>
    <row r="66" spans="21:21" x14ac:dyDescent="0.25">
      <c r="U66" s="35">
        <f t="shared" ref="U66:U73" si="12">COUNTIF(C66:S66, "ta")</f>
        <v>0</v>
      </c>
    </row>
    <row r="67" spans="21:21" x14ac:dyDescent="0.25">
      <c r="U67" s="35">
        <f t="shared" si="12"/>
        <v>0</v>
      </c>
    </row>
    <row r="68" spans="21:21" x14ac:dyDescent="0.25">
      <c r="U68" s="35">
        <f t="shared" si="12"/>
        <v>0</v>
      </c>
    </row>
    <row r="69" spans="21:21" x14ac:dyDescent="0.25">
      <c r="U69" s="35">
        <f t="shared" si="12"/>
        <v>0</v>
      </c>
    </row>
    <row r="70" spans="21:21" x14ac:dyDescent="0.25">
      <c r="U70" s="35">
        <f t="shared" si="12"/>
        <v>0</v>
      </c>
    </row>
    <row r="71" spans="21:21" x14ac:dyDescent="0.25">
      <c r="U71" s="35">
        <f t="shared" si="12"/>
        <v>0</v>
      </c>
    </row>
    <row r="72" spans="21:21" x14ac:dyDescent="0.25">
      <c r="U72" s="35">
        <f t="shared" si="12"/>
        <v>0</v>
      </c>
    </row>
    <row r="73" spans="21:21" x14ac:dyDescent="0.25">
      <c r="U73" s="35">
        <f t="shared" si="12"/>
        <v>0</v>
      </c>
    </row>
  </sheetData>
  <mergeCells count="10">
    <mergeCell ref="A31:A35"/>
    <mergeCell ref="A27:A30"/>
    <mergeCell ref="A9:A12"/>
    <mergeCell ref="A13:A16"/>
    <mergeCell ref="A1:D1"/>
    <mergeCell ref="A2:S2"/>
    <mergeCell ref="A5:A8"/>
    <mergeCell ref="A19:A22"/>
    <mergeCell ref="A3:S3"/>
    <mergeCell ref="A23:A26"/>
  </mergeCells>
  <phoneticPr fontId="6" type="noConversion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PHÂN CÔNG (T32)</vt:lpstr>
      <vt:lpstr>TKB SG.ÁN Tuần 32</vt:lpstr>
      <vt:lpstr>'TKB SG.ÁN Tuần 32'!Print_Titles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2024-10-08T02:49:41Z</cp:lastPrinted>
  <dcterms:created xsi:type="dcterms:W3CDTF">2021-04-09T00:05:53Z</dcterms:created>
  <dcterms:modified xsi:type="dcterms:W3CDTF">2025-05-06T08:58:14Z</dcterms:modified>
</cp:coreProperties>
</file>